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fticonsulting.sharepoint.com/sites/CCBHC/Shared Documents/General/States/Virginia/Virginia Department of Behavioral Health/"/>
    </mc:Choice>
  </mc:AlternateContent>
  <xr:revisionPtr revIDLastSave="461" documentId="8_{C6CDC398-0A45-4DB8-919A-6AF8FAB60A3D}" xr6:coauthVersionLast="47" xr6:coauthVersionMax="47" xr10:uidLastSave="{C716A4B7-3476-4F8F-9897-CD332B286D8E}"/>
  <bookViews>
    <workbookView xWindow="-28920" yWindow="-120" windowWidth="29040" windowHeight="15840" tabRatio="828" activeTab="2" xr2:uid="{00000000-000D-0000-FFFF-FFFF00000000}"/>
  </bookViews>
  <sheets>
    <sheet name="Provider Demographics" sheetId="1" r:id="rId1"/>
    <sheet name="Service Participation" sheetId="18" r:id="rId2"/>
    <sheet name="Financial Summary" sheetId="4" r:id="rId3"/>
    <sheet name="PersonnelChanges23-4" sheetId="21" r:id="rId4"/>
    <sheet name="PersonnelNeeds25-6" sheetId="22" r:id="rId5"/>
    <sheet name="Projected Needs" sheetId="19" r:id="rId6"/>
    <sheet name="NeedSummary" sheetId="23" state="hidden" r:id="rId7"/>
    <sheet name="Indirect Cost Allocation" sheetId="13" r:id="rId8"/>
    <sheet name="Allocation Narrative" sheetId="16" r:id="rId9"/>
    <sheet name="Visits" sheetId="8" r:id="rId10"/>
    <sheet name="Comments" sheetId="11" r:id="rId11"/>
    <sheet name="FTEs" sheetId="17" state="hidden" r:id="rId12"/>
    <sheet name="Rates" sheetId="2" r:id="rId13"/>
    <sheet name="Certification" sheetId="12" r:id="rId14"/>
  </sheets>
  <definedNames>
    <definedName name="_xlnm.Print_Area" localSheetId="8">'Allocation Narrative'!$A$1:$I$38</definedName>
    <definedName name="_xlnm.Print_Area" localSheetId="13">Certification!$A$1:$L$18</definedName>
    <definedName name="_xlnm.Print_Area" localSheetId="10">Comments!$A$1:$K$270</definedName>
    <definedName name="_xlnm.Print_Area" localSheetId="2">'Financial Summary'!$A$1:$M$90</definedName>
    <definedName name="_xlnm.Print_Area" localSheetId="11">FTEs!$A$1:$Q$12</definedName>
    <definedName name="_xlnm.Print_Area" localSheetId="7">'Indirect Cost Allocation'!$A$1:$H$24</definedName>
    <definedName name="_xlnm.Print_Area" localSheetId="6">NeedSummary!$A$1:$M$90</definedName>
    <definedName name="_xlnm.Print_Area" localSheetId="3">'PersonnelChanges23-4'!$A$1:$M$33</definedName>
    <definedName name="_xlnm.Print_Area" localSheetId="4">'PersonnelNeeds25-6'!$A$1:$M$33</definedName>
    <definedName name="_xlnm.Print_Area" localSheetId="5">'Projected Needs'!$A$1:$M$90</definedName>
    <definedName name="_xlnm.Print_Area" localSheetId="0">'Provider Demographics'!$A$1:$K$74</definedName>
    <definedName name="_xlnm.Print_Area" localSheetId="12">Rates!$A$1:$O$20</definedName>
    <definedName name="_xlnm.Print_Area" localSheetId="1">'Service Participation'!$A$1:$I$38</definedName>
    <definedName name="_xlnm.Print_Area" localSheetId="9">Visits!$A$1:$Q$12</definedName>
    <definedName name="_xlnm.Print_Titles" localSheetId="2">'Financial Summary'!$1:$5</definedName>
    <definedName name="_xlnm.Print_Titles" localSheetId="11">FTEs!$1:$6</definedName>
    <definedName name="_xlnm.Print_Titles" localSheetId="7">'Indirect Cost Allocation'!$1:$6</definedName>
    <definedName name="_xlnm.Print_Titles" localSheetId="6">NeedSummary!$1:$5</definedName>
    <definedName name="_xlnm.Print_Titles" localSheetId="3">'PersonnelChanges23-4'!$1:$5</definedName>
    <definedName name="_xlnm.Print_Titles" localSheetId="4">'PersonnelNeeds25-6'!$1:$5</definedName>
    <definedName name="_xlnm.Print_Titles" localSheetId="5">'Projected Needs'!$1:$5</definedName>
    <definedName name="_xlnm.Print_Titles" localSheetId="0">'Provider Demographics'!$1:$5</definedName>
    <definedName name="_xlnm.Print_Titles" localSheetId="12">Rates!$1:$5</definedName>
    <definedName name="_xlnm.Print_Titles" localSheetId="9">Visits!$1:$6</definedName>
    <definedName name="SP_PII_17">#REF!</definedName>
    <definedName name="SP_PII_20">#REF!</definedName>
    <definedName name="Z_E2D1A495_8887_4962_A155_52A1ACC89596_.wvu.PrintArea" localSheetId="8" hidden="1">'Allocation Narrative'!$A$1:$I$38</definedName>
    <definedName name="Z_E2D1A495_8887_4962_A155_52A1ACC89596_.wvu.PrintArea" localSheetId="13" hidden="1">Certification!$A$1:$L$43</definedName>
    <definedName name="Z_E2D1A495_8887_4962_A155_52A1ACC89596_.wvu.PrintArea" localSheetId="10" hidden="1">Comments!$A$1:$K$270</definedName>
    <definedName name="Z_E2D1A495_8887_4962_A155_52A1ACC89596_.wvu.PrintArea" localSheetId="2" hidden="1">'Financial Summary'!$A$1:$M$90</definedName>
    <definedName name="Z_E2D1A495_8887_4962_A155_52A1ACC89596_.wvu.PrintArea" localSheetId="11" hidden="1">FTEs!$A$1:$Q$12</definedName>
    <definedName name="Z_E2D1A495_8887_4962_A155_52A1ACC89596_.wvu.PrintArea" localSheetId="7" hidden="1">'Indirect Cost Allocation'!$A$1:$H$15</definedName>
    <definedName name="Z_E2D1A495_8887_4962_A155_52A1ACC89596_.wvu.PrintArea" localSheetId="6" hidden="1">NeedSummary!$A$1:$M$90</definedName>
    <definedName name="Z_E2D1A495_8887_4962_A155_52A1ACC89596_.wvu.PrintArea" localSheetId="3" hidden="1">'PersonnelChanges23-4'!$A$1:$M$33</definedName>
    <definedName name="Z_E2D1A495_8887_4962_A155_52A1ACC89596_.wvu.PrintArea" localSheetId="4" hidden="1">'PersonnelNeeds25-6'!$A$1:$M$33</definedName>
    <definedName name="Z_E2D1A495_8887_4962_A155_52A1ACC89596_.wvu.PrintArea" localSheetId="5" hidden="1">'Projected Needs'!$A$1:$M$90</definedName>
    <definedName name="Z_E2D1A495_8887_4962_A155_52A1ACC89596_.wvu.PrintArea" localSheetId="0" hidden="1">'Provider Demographics'!$A$1:$K$74</definedName>
    <definedName name="Z_E2D1A495_8887_4962_A155_52A1ACC89596_.wvu.PrintArea" localSheetId="12" hidden="1">Rates!$A$1:$O$19</definedName>
    <definedName name="Z_E2D1A495_8887_4962_A155_52A1ACC89596_.wvu.PrintArea" localSheetId="1" hidden="1">'Service Participation'!$A$1:$I$38</definedName>
    <definedName name="Z_E2D1A495_8887_4962_A155_52A1ACC89596_.wvu.PrintArea" localSheetId="9" hidden="1">Visits!$A$1:$Q$12</definedName>
    <definedName name="Z_E2D1A495_8887_4962_A155_52A1ACC89596_.wvu.PrintTitles" localSheetId="2" hidden="1">'Financial Summary'!$1:$5</definedName>
    <definedName name="Z_E2D1A495_8887_4962_A155_52A1ACC89596_.wvu.PrintTitles" localSheetId="11" hidden="1">FTEs!$1:$6</definedName>
    <definedName name="Z_E2D1A495_8887_4962_A155_52A1ACC89596_.wvu.PrintTitles" localSheetId="7" hidden="1">'Indirect Cost Allocation'!$1:$6</definedName>
    <definedName name="Z_E2D1A495_8887_4962_A155_52A1ACC89596_.wvu.PrintTitles" localSheetId="6" hidden="1">NeedSummary!$1:$5</definedName>
    <definedName name="Z_E2D1A495_8887_4962_A155_52A1ACC89596_.wvu.PrintTitles" localSheetId="3" hidden="1">'PersonnelChanges23-4'!$1:$5</definedName>
    <definedName name="Z_E2D1A495_8887_4962_A155_52A1ACC89596_.wvu.PrintTitles" localSheetId="4" hidden="1">'PersonnelNeeds25-6'!$1:$5</definedName>
    <definedName name="Z_E2D1A495_8887_4962_A155_52A1ACC89596_.wvu.PrintTitles" localSheetId="5" hidden="1">'Projected Needs'!$1:$5</definedName>
    <definedName name="Z_E2D1A495_8887_4962_A155_52A1ACC89596_.wvu.PrintTitles" localSheetId="0" hidden="1">'Provider Demographics'!$1:$5</definedName>
    <definedName name="Z_E2D1A495_8887_4962_A155_52A1ACC89596_.wvu.PrintTitles" localSheetId="12" hidden="1">Rates!$1:$5</definedName>
    <definedName name="Z_E2D1A495_8887_4962_A155_52A1ACC89596_.wvu.PrintTitles" localSheetId="9" hidden="1">Visits!$1:$6</definedName>
    <definedName name="Z_E2D1A495_8887_4962_A155_52A1ACC89596_.wvu.Rows" localSheetId="13" hidden="1">Certification!$37:$38,Certification!#REF!,Certification!#REF!</definedName>
  </definedNames>
  <calcPr calcId="191029"/>
  <customWorkbookViews>
    <customWorkbookView name="Jessica Camacho-Cook - Personal View" guid="{E2D1A495-8887-4962-A155-52A1ACC89596}" mergeInterval="0" personalView="1" maximized="1" xWindow="1" yWindow="1" windowWidth="1362" windowHeight="498" tabRatio="839" activeSheetId="1"/>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L121" i="18"/>
  <c r="L118" i="18"/>
  <c r="L117" i="18"/>
  <c r="E56" i="21"/>
  <c r="F56" i="21"/>
  <c r="G56" i="21"/>
  <c r="H56" i="21"/>
  <c r="I56" i="21"/>
  <c r="J56" i="21"/>
  <c r="K56" i="21"/>
  <c r="L56" i="21"/>
  <c r="D56" i="21"/>
  <c r="E12" i="21"/>
  <c r="F12" i="21"/>
  <c r="G12" i="21"/>
  <c r="H12" i="21"/>
  <c r="I12" i="21"/>
  <c r="J12" i="21"/>
  <c r="K12" i="21"/>
  <c r="L12" i="21"/>
  <c r="E13" i="21"/>
  <c r="F13" i="21"/>
  <c r="G13" i="21"/>
  <c r="H13" i="21"/>
  <c r="I13" i="21"/>
  <c r="J13" i="21"/>
  <c r="K13" i="21"/>
  <c r="L13" i="21"/>
  <c r="E14" i="21"/>
  <c r="F14" i="21"/>
  <c r="G14" i="21"/>
  <c r="H14" i="21"/>
  <c r="I14" i="21"/>
  <c r="J14" i="21"/>
  <c r="K14" i="21"/>
  <c r="L14" i="21"/>
  <c r="E15" i="21"/>
  <c r="F15" i="21"/>
  <c r="G15" i="21"/>
  <c r="H15" i="21"/>
  <c r="I15" i="21"/>
  <c r="J15" i="21"/>
  <c r="K15" i="21"/>
  <c r="L15" i="21"/>
  <c r="E16" i="21"/>
  <c r="F16" i="21"/>
  <c r="G16" i="21"/>
  <c r="H16" i="21"/>
  <c r="I16" i="21"/>
  <c r="J16" i="21"/>
  <c r="K16" i="21"/>
  <c r="L16" i="21"/>
  <c r="E17" i="21"/>
  <c r="F17" i="21"/>
  <c r="G17" i="21"/>
  <c r="H17" i="21"/>
  <c r="I17" i="21"/>
  <c r="J17" i="21"/>
  <c r="K17" i="21"/>
  <c r="L17" i="21"/>
  <c r="E18" i="21"/>
  <c r="F18" i="21"/>
  <c r="G18" i="21"/>
  <c r="H18" i="21"/>
  <c r="I18" i="21"/>
  <c r="J18" i="21"/>
  <c r="K18" i="21"/>
  <c r="L18" i="21"/>
  <c r="E19" i="21"/>
  <c r="F19" i="21"/>
  <c r="G19" i="21"/>
  <c r="H19" i="21"/>
  <c r="I19" i="21"/>
  <c r="J19" i="21"/>
  <c r="K19" i="21"/>
  <c r="L19" i="21"/>
  <c r="E20" i="21"/>
  <c r="F20" i="21"/>
  <c r="G20" i="21"/>
  <c r="H20" i="21"/>
  <c r="I20" i="21"/>
  <c r="J20" i="21"/>
  <c r="K20" i="21"/>
  <c r="L20" i="21"/>
  <c r="E21" i="21"/>
  <c r="F21" i="21"/>
  <c r="G21" i="21"/>
  <c r="H21" i="21"/>
  <c r="I21" i="21"/>
  <c r="J21" i="21"/>
  <c r="K21" i="21"/>
  <c r="L21" i="21"/>
  <c r="E22" i="21"/>
  <c r="F22" i="21"/>
  <c r="G22" i="21"/>
  <c r="H22" i="21"/>
  <c r="I22" i="21"/>
  <c r="J22" i="21"/>
  <c r="K22" i="21"/>
  <c r="L22" i="21"/>
  <c r="E23" i="21"/>
  <c r="F23" i="21"/>
  <c r="G23" i="21"/>
  <c r="H23" i="21"/>
  <c r="I23" i="21"/>
  <c r="J23" i="21"/>
  <c r="K23" i="21"/>
  <c r="L23" i="21"/>
  <c r="E24" i="21"/>
  <c r="F24" i="21"/>
  <c r="G24" i="21"/>
  <c r="H24" i="21"/>
  <c r="I24" i="21"/>
  <c r="J24" i="21"/>
  <c r="K24" i="21"/>
  <c r="L24" i="21"/>
  <c r="E25" i="21"/>
  <c r="F25" i="21"/>
  <c r="G25" i="21"/>
  <c r="H25" i="21"/>
  <c r="I25" i="21"/>
  <c r="J25" i="21"/>
  <c r="K25" i="21"/>
  <c r="L25" i="21"/>
  <c r="E26" i="21"/>
  <c r="F26" i="21"/>
  <c r="G26" i="21"/>
  <c r="H26" i="21"/>
  <c r="I26" i="21"/>
  <c r="J26" i="21"/>
  <c r="K26" i="21"/>
  <c r="L26" i="21"/>
  <c r="E27" i="21"/>
  <c r="F27" i="21"/>
  <c r="G27" i="21"/>
  <c r="H27" i="21"/>
  <c r="I27" i="21"/>
  <c r="J27" i="21"/>
  <c r="K27" i="21"/>
  <c r="L27" i="21"/>
  <c r="D13" i="21"/>
  <c r="D14" i="21"/>
  <c r="D15" i="21"/>
  <c r="D16" i="21"/>
  <c r="D17" i="21"/>
  <c r="D18" i="21"/>
  <c r="D19" i="21"/>
  <c r="D20" i="21"/>
  <c r="D21" i="21"/>
  <c r="D22" i="21"/>
  <c r="D23" i="21"/>
  <c r="D24" i="21"/>
  <c r="D25" i="21"/>
  <c r="D26" i="21"/>
  <c r="D27" i="21"/>
  <c r="D12" i="21"/>
  <c r="E28" i="21"/>
  <c r="F28" i="21"/>
  <c r="G28" i="21"/>
  <c r="H28" i="21"/>
  <c r="I28" i="21"/>
  <c r="J28" i="21"/>
  <c r="K28" i="21"/>
  <c r="L28" i="21"/>
  <c r="D28" i="21"/>
  <c r="F18" i="4"/>
  <c r="M31" i="4"/>
  <c r="M13" i="4"/>
  <c r="M14" i="4"/>
  <c r="M15" i="4"/>
  <c r="M16" i="4"/>
  <c r="M17" i="4"/>
  <c r="M18" i="4"/>
  <c r="M19" i="4"/>
  <c r="M20" i="4"/>
  <c r="M21" i="4"/>
  <c r="M22" i="4"/>
  <c r="M23" i="4"/>
  <c r="M24" i="4"/>
  <c r="M25" i="4"/>
  <c r="M26" i="4"/>
  <c r="M27" i="4"/>
  <c r="M28" i="4"/>
  <c r="M12" i="4"/>
  <c r="K121" i="18"/>
  <c r="K120" i="18"/>
  <c r="K119" i="18"/>
  <c r="K118" i="18"/>
  <c r="K117" i="18"/>
  <c r="J118" i="18"/>
  <c r="J119" i="18"/>
  <c r="J120" i="18"/>
  <c r="J121" i="18"/>
  <c r="J117" i="18"/>
  <c r="L31" i="23" l="1"/>
  <c r="K31" i="23"/>
  <c r="J31" i="23"/>
  <c r="I31" i="23"/>
  <c r="H31" i="23"/>
  <c r="G31" i="23"/>
  <c r="F31" i="23"/>
  <c r="E31" i="23"/>
  <c r="M31" i="23" s="1"/>
  <c r="D31" i="23"/>
  <c r="C31" i="23"/>
  <c r="L30" i="23"/>
  <c r="K30" i="23"/>
  <c r="J30" i="23"/>
  <c r="I30" i="23"/>
  <c r="H30" i="23"/>
  <c r="G30" i="23"/>
  <c r="F30" i="23"/>
  <c r="E30" i="23"/>
  <c r="D30" i="23"/>
  <c r="C30" i="23"/>
  <c r="E12" i="23"/>
  <c r="F12" i="23"/>
  <c r="G12" i="23"/>
  <c r="H12" i="23"/>
  <c r="I12" i="23"/>
  <c r="J12" i="23"/>
  <c r="K12" i="23"/>
  <c r="L12" i="23"/>
  <c r="L29" i="23" s="1"/>
  <c r="L32" i="23" s="1"/>
  <c r="E13" i="23"/>
  <c r="F13" i="23"/>
  <c r="G13" i="23"/>
  <c r="H13" i="23"/>
  <c r="I13" i="23"/>
  <c r="J13" i="23"/>
  <c r="K13" i="23"/>
  <c r="L13" i="23"/>
  <c r="E14" i="23"/>
  <c r="F14" i="23"/>
  <c r="G14" i="23"/>
  <c r="H14" i="23"/>
  <c r="I14" i="23"/>
  <c r="J14" i="23"/>
  <c r="K14" i="23"/>
  <c r="L14" i="23"/>
  <c r="E15" i="23"/>
  <c r="F15" i="23"/>
  <c r="G15" i="23"/>
  <c r="H15" i="23"/>
  <c r="I15" i="23"/>
  <c r="J15" i="23"/>
  <c r="K15" i="23"/>
  <c r="L15" i="23"/>
  <c r="E16" i="23"/>
  <c r="F16" i="23"/>
  <c r="G16" i="23"/>
  <c r="H16" i="23"/>
  <c r="I16" i="23"/>
  <c r="J16" i="23"/>
  <c r="K16" i="23"/>
  <c r="L16" i="23"/>
  <c r="E17" i="23"/>
  <c r="F17" i="23"/>
  <c r="G17" i="23"/>
  <c r="H17" i="23"/>
  <c r="I17" i="23"/>
  <c r="J17" i="23"/>
  <c r="K17" i="23"/>
  <c r="L17" i="23"/>
  <c r="E18" i="23"/>
  <c r="F18" i="23"/>
  <c r="G18" i="23"/>
  <c r="H18" i="23"/>
  <c r="I18" i="23"/>
  <c r="J18" i="23"/>
  <c r="K18" i="23"/>
  <c r="L18" i="23"/>
  <c r="E19" i="23"/>
  <c r="F19" i="23"/>
  <c r="G19" i="23"/>
  <c r="H19" i="23"/>
  <c r="I19" i="23"/>
  <c r="J19" i="23"/>
  <c r="K19" i="23"/>
  <c r="L19" i="23"/>
  <c r="E20" i="23"/>
  <c r="F20" i="23"/>
  <c r="G20" i="23"/>
  <c r="H20" i="23"/>
  <c r="I20" i="23"/>
  <c r="J20" i="23"/>
  <c r="K20" i="23"/>
  <c r="L20" i="23"/>
  <c r="E21" i="23"/>
  <c r="F21" i="23"/>
  <c r="G21" i="23"/>
  <c r="H21" i="23"/>
  <c r="I21" i="23"/>
  <c r="J21" i="23"/>
  <c r="K21" i="23"/>
  <c r="L21" i="23"/>
  <c r="E22" i="23"/>
  <c r="F22" i="23"/>
  <c r="G22" i="23"/>
  <c r="H22" i="23"/>
  <c r="I22" i="23"/>
  <c r="J22" i="23"/>
  <c r="K22" i="23"/>
  <c r="L22" i="23"/>
  <c r="E23" i="23"/>
  <c r="F23" i="23"/>
  <c r="G23" i="23"/>
  <c r="H23" i="23"/>
  <c r="I23" i="23"/>
  <c r="J23" i="23"/>
  <c r="K23" i="23"/>
  <c r="L23" i="23"/>
  <c r="E24" i="23"/>
  <c r="F24" i="23"/>
  <c r="G24" i="23"/>
  <c r="H24" i="23"/>
  <c r="I24" i="23"/>
  <c r="J24" i="23"/>
  <c r="K24" i="23"/>
  <c r="L24" i="23"/>
  <c r="E25" i="23"/>
  <c r="F25" i="23"/>
  <c r="G25" i="23"/>
  <c r="H25" i="23"/>
  <c r="I25" i="23"/>
  <c r="J25" i="23"/>
  <c r="K25" i="23"/>
  <c r="L25" i="23"/>
  <c r="E26" i="23"/>
  <c r="F26" i="23"/>
  <c r="G26" i="23"/>
  <c r="H26" i="23"/>
  <c r="I26" i="23"/>
  <c r="J26" i="23"/>
  <c r="K26" i="23"/>
  <c r="L26" i="23"/>
  <c r="E27" i="23"/>
  <c r="F27" i="23"/>
  <c r="G27" i="23"/>
  <c r="H27" i="23"/>
  <c r="I27" i="23"/>
  <c r="J27" i="23"/>
  <c r="K27" i="23"/>
  <c r="L27" i="23"/>
  <c r="M27" i="23" s="1"/>
  <c r="E28" i="23"/>
  <c r="F28" i="23"/>
  <c r="G28" i="23"/>
  <c r="H28" i="23"/>
  <c r="I28" i="23"/>
  <c r="J28" i="23"/>
  <c r="K28" i="23"/>
  <c r="L28" i="23"/>
  <c r="C13" i="23"/>
  <c r="D13" i="23"/>
  <c r="C14" i="23"/>
  <c r="D14" i="23"/>
  <c r="C15" i="23"/>
  <c r="D15" i="23"/>
  <c r="C16" i="23"/>
  <c r="D16" i="23"/>
  <c r="C17" i="23"/>
  <c r="D17" i="23"/>
  <c r="C18" i="23"/>
  <c r="D18" i="23"/>
  <c r="C19" i="23"/>
  <c r="D19" i="23"/>
  <c r="C20" i="23"/>
  <c r="D20" i="23"/>
  <c r="C21" i="23"/>
  <c r="D21" i="23"/>
  <c r="C22" i="23"/>
  <c r="D22" i="23"/>
  <c r="C23" i="23"/>
  <c r="D23" i="23"/>
  <c r="C24" i="23"/>
  <c r="D24" i="23"/>
  <c r="C25" i="23"/>
  <c r="D25" i="23"/>
  <c r="C26" i="23"/>
  <c r="D26" i="23"/>
  <c r="C27" i="23"/>
  <c r="D27" i="23"/>
  <c r="C28" i="23"/>
  <c r="D28" i="23"/>
  <c r="M28" i="23" s="1"/>
  <c r="C12" i="23"/>
  <c r="D12" i="23"/>
  <c r="L31" i="19"/>
  <c r="K31" i="19"/>
  <c r="J31" i="19"/>
  <c r="I31" i="19"/>
  <c r="H31" i="19"/>
  <c r="G31" i="19"/>
  <c r="F31" i="19"/>
  <c r="E31" i="19"/>
  <c r="D31" i="19"/>
  <c r="D13" i="19"/>
  <c r="E13" i="19"/>
  <c r="F13" i="19"/>
  <c r="G13" i="19"/>
  <c r="H13" i="19"/>
  <c r="I13" i="19"/>
  <c r="J13" i="19"/>
  <c r="K13" i="19"/>
  <c r="L13" i="19"/>
  <c r="D14" i="19"/>
  <c r="E14" i="19"/>
  <c r="F14" i="19"/>
  <c r="G14" i="19"/>
  <c r="H14" i="19"/>
  <c r="I14" i="19"/>
  <c r="J14" i="19"/>
  <c r="K14" i="19"/>
  <c r="L14" i="19"/>
  <c r="D15" i="19"/>
  <c r="E15" i="19"/>
  <c r="F15" i="19"/>
  <c r="G15" i="19"/>
  <c r="H15" i="19"/>
  <c r="I15" i="19"/>
  <c r="J15" i="19"/>
  <c r="K15" i="19"/>
  <c r="L15" i="19"/>
  <c r="D16" i="19"/>
  <c r="E16" i="19"/>
  <c r="F16" i="19"/>
  <c r="G16" i="19"/>
  <c r="H16" i="19"/>
  <c r="I16" i="19"/>
  <c r="J16" i="19"/>
  <c r="K16" i="19"/>
  <c r="L16" i="19"/>
  <c r="D17" i="19"/>
  <c r="E17" i="19"/>
  <c r="F17" i="19"/>
  <c r="G17" i="19"/>
  <c r="H17" i="19"/>
  <c r="I17" i="19"/>
  <c r="J17" i="19"/>
  <c r="K17" i="19"/>
  <c r="L17" i="19"/>
  <c r="D18" i="19"/>
  <c r="E18" i="19"/>
  <c r="F18" i="19"/>
  <c r="G18" i="19"/>
  <c r="H18" i="19"/>
  <c r="I18" i="19"/>
  <c r="J18" i="19"/>
  <c r="K18" i="19"/>
  <c r="L18" i="19"/>
  <c r="D19" i="19"/>
  <c r="E19" i="19"/>
  <c r="F19" i="19"/>
  <c r="G19" i="19"/>
  <c r="H19" i="19"/>
  <c r="I19" i="19"/>
  <c r="J19" i="19"/>
  <c r="K19" i="19"/>
  <c r="L19" i="19"/>
  <c r="D20" i="19"/>
  <c r="E20" i="19"/>
  <c r="F20" i="19"/>
  <c r="G20" i="19"/>
  <c r="H20" i="19"/>
  <c r="I20" i="19"/>
  <c r="J20" i="19"/>
  <c r="K20" i="19"/>
  <c r="L20" i="19"/>
  <c r="D21" i="19"/>
  <c r="E21" i="19"/>
  <c r="F21" i="19"/>
  <c r="G21" i="19"/>
  <c r="H21" i="19"/>
  <c r="I21" i="19"/>
  <c r="J21" i="19"/>
  <c r="K21" i="19"/>
  <c r="L21" i="19"/>
  <c r="D22" i="19"/>
  <c r="E22" i="19"/>
  <c r="F22" i="19"/>
  <c r="G22" i="19"/>
  <c r="H22" i="19"/>
  <c r="I22" i="19"/>
  <c r="J22" i="19"/>
  <c r="K22" i="19"/>
  <c r="L22" i="19"/>
  <c r="D23" i="19"/>
  <c r="E23" i="19"/>
  <c r="F23" i="19"/>
  <c r="G23" i="19"/>
  <c r="H23" i="19"/>
  <c r="I23" i="19"/>
  <c r="J23" i="19"/>
  <c r="K23" i="19"/>
  <c r="L23" i="19"/>
  <c r="D24" i="19"/>
  <c r="E24" i="19"/>
  <c r="F24" i="19"/>
  <c r="G24" i="19"/>
  <c r="H24" i="19"/>
  <c r="I24" i="19"/>
  <c r="J24" i="19"/>
  <c r="K24" i="19"/>
  <c r="L24" i="19"/>
  <c r="D25" i="19"/>
  <c r="E25" i="19"/>
  <c r="F25" i="19"/>
  <c r="G25" i="19"/>
  <c r="H25" i="19"/>
  <c r="I25" i="19"/>
  <c r="J25" i="19"/>
  <c r="K25" i="19"/>
  <c r="L25" i="19"/>
  <c r="D26" i="19"/>
  <c r="E26" i="19"/>
  <c r="F26" i="19"/>
  <c r="G26" i="19"/>
  <c r="H26" i="19"/>
  <c r="I26" i="19"/>
  <c r="J26" i="19"/>
  <c r="K26" i="19"/>
  <c r="L26" i="19"/>
  <c r="D27" i="19"/>
  <c r="E27" i="19"/>
  <c r="F27" i="19"/>
  <c r="G27" i="19"/>
  <c r="H27" i="19"/>
  <c r="I27" i="19"/>
  <c r="J27" i="19"/>
  <c r="K27" i="19"/>
  <c r="L27" i="19"/>
  <c r="D28" i="19"/>
  <c r="E28" i="19"/>
  <c r="F28" i="19"/>
  <c r="G28" i="19"/>
  <c r="H28" i="19"/>
  <c r="I28" i="19"/>
  <c r="J28" i="19"/>
  <c r="K28" i="19"/>
  <c r="L28" i="19"/>
  <c r="E12" i="19"/>
  <c r="F12" i="19"/>
  <c r="G12" i="19"/>
  <c r="H12" i="19"/>
  <c r="I12" i="19"/>
  <c r="J12" i="19"/>
  <c r="K12" i="19"/>
  <c r="L12" i="19"/>
  <c r="D12" i="19"/>
  <c r="C31" i="19"/>
  <c r="C30" i="19"/>
  <c r="C13" i="19"/>
  <c r="C14" i="19"/>
  <c r="C15" i="19"/>
  <c r="C16" i="19"/>
  <c r="C17" i="19"/>
  <c r="C18" i="19"/>
  <c r="C19" i="19"/>
  <c r="C20" i="19"/>
  <c r="C21" i="19"/>
  <c r="C22" i="19"/>
  <c r="C23" i="19"/>
  <c r="C24" i="19"/>
  <c r="C25" i="19"/>
  <c r="C26" i="19"/>
  <c r="C27" i="19"/>
  <c r="C28" i="19"/>
  <c r="C12" i="19"/>
  <c r="C29" i="22"/>
  <c r="C32" i="22" s="1"/>
  <c r="I58" i="22"/>
  <c r="M57" i="22"/>
  <c r="M56" i="22"/>
  <c r="L55" i="22"/>
  <c r="L58" i="22" s="1"/>
  <c r="K55" i="22"/>
  <c r="K58" i="22" s="1"/>
  <c r="J55" i="22"/>
  <c r="J58" i="22" s="1"/>
  <c r="I55" i="22"/>
  <c r="H55" i="22"/>
  <c r="H58" i="22" s="1"/>
  <c r="G55" i="22"/>
  <c r="G58" i="22" s="1"/>
  <c r="F55" i="22"/>
  <c r="F58" i="22" s="1"/>
  <c r="E55" i="22"/>
  <c r="E58" i="22" s="1"/>
  <c r="D55" i="22"/>
  <c r="D58" i="22" s="1"/>
  <c r="C55" i="22"/>
  <c r="C58" i="22" s="1"/>
  <c r="M54" i="22"/>
  <c r="M53" i="22"/>
  <c r="M52" i="22"/>
  <c r="M51" i="22"/>
  <c r="M50" i="22"/>
  <c r="M49" i="22"/>
  <c r="M48" i="22"/>
  <c r="M47" i="22"/>
  <c r="M46" i="22"/>
  <c r="M45" i="22"/>
  <c r="M44" i="22"/>
  <c r="M43" i="22"/>
  <c r="M42" i="22"/>
  <c r="M41" i="22"/>
  <c r="M40" i="22"/>
  <c r="M39" i="22"/>
  <c r="M38" i="22"/>
  <c r="M57" i="21"/>
  <c r="M56" i="21"/>
  <c r="L55" i="21"/>
  <c r="L58" i="21" s="1"/>
  <c r="K55" i="21"/>
  <c r="K58" i="21" s="1"/>
  <c r="J55" i="21"/>
  <c r="J58" i="21" s="1"/>
  <c r="I55" i="21"/>
  <c r="I58" i="21" s="1"/>
  <c r="H55" i="21"/>
  <c r="H58" i="21" s="1"/>
  <c r="G55" i="21"/>
  <c r="G58" i="21" s="1"/>
  <c r="F55" i="21"/>
  <c r="F58" i="21" s="1"/>
  <c r="E55" i="21"/>
  <c r="E58" i="21" s="1"/>
  <c r="D55" i="21"/>
  <c r="D58" i="21" s="1"/>
  <c r="C55" i="21"/>
  <c r="C58" i="21" s="1"/>
  <c r="M54" i="21"/>
  <c r="M53" i="21"/>
  <c r="M52" i="21"/>
  <c r="M51" i="21"/>
  <c r="M50" i="21"/>
  <c r="M49" i="21"/>
  <c r="M48" i="21"/>
  <c r="M47" i="21"/>
  <c r="M46" i="21"/>
  <c r="M45" i="21"/>
  <c r="M44" i="21"/>
  <c r="M43" i="21"/>
  <c r="M42" i="21"/>
  <c r="M41" i="21"/>
  <c r="M40" i="21"/>
  <c r="M39" i="21"/>
  <c r="M38" i="21"/>
  <c r="C88" i="23"/>
  <c r="C84" i="23"/>
  <c r="C89" i="23" s="1"/>
  <c r="C69" i="23"/>
  <c r="M88" i="23"/>
  <c r="M84" i="23"/>
  <c r="M76" i="23"/>
  <c r="M75" i="23"/>
  <c r="M74" i="23"/>
  <c r="M73" i="23"/>
  <c r="M72" i="23"/>
  <c r="M71" i="23"/>
  <c r="M70" i="23"/>
  <c r="M69" i="23"/>
  <c r="M57" i="23"/>
  <c r="M65" i="23" s="1"/>
  <c r="M58" i="23"/>
  <c r="M59" i="23"/>
  <c r="M60" i="23"/>
  <c r="M61" i="23"/>
  <c r="M62" i="23"/>
  <c r="M63" i="23"/>
  <c r="M64" i="23"/>
  <c r="M56" i="23"/>
  <c r="L47" i="23"/>
  <c r="K47" i="23"/>
  <c r="J47" i="23"/>
  <c r="I47" i="23"/>
  <c r="H47" i="23"/>
  <c r="G47" i="23"/>
  <c r="F47" i="23"/>
  <c r="E47" i="23"/>
  <c r="M47" i="23" s="1"/>
  <c r="D47" i="23"/>
  <c r="L46" i="23"/>
  <c r="K46" i="23"/>
  <c r="J46" i="23"/>
  <c r="I46" i="23"/>
  <c r="H46" i="23"/>
  <c r="G46" i="23"/>
  <c r="F46" i="23"/>
  <c r="F48" i="23" s="1"/>
  <c r="E46" i="23"/>
  <c r="D46" i="23"/>
  <c r="L45" i="23"/>
  <c r="K45" i="23"/>
  <c r="J45" i="23"/>
  <c r="I45" i="23"/>
  <c r="H45" i="23"/>
  <c r="G45" i="23"/>
  <c r="G48" i="23" s="1"/>
  <c r="F45" i="23"/>
  <c r="E45" i="23"/>
  <c r="D45" i="23"/>
  <c r="L44" i="23"/>
  <c r="K44" i="23"/>
  <c r="J44" i="23"/>
  <c r="I44" i="23"/>
  <c r="H44" i="23"/>
  <c r="G44" i="23"/>
  <c r="F44" i="23"/>
  <c r="E44" i="23"/>
  <c r="D44" i="23"/>
  <c r="L43" i="23"/>
  <c r="K43" i="23"/>
  <c r="J43" i="23"/>
  <c r="I43" i="23"/>
  <c r="I48" i="23" s="1"/>
  <c r="H43" i="23"/>
  <c r="G43" i="23"/>
  <c r="F43" i="23"/>
  <c r="E43" i="23"/>
  <c r="D43" i="23"/>
  <c r="M43" i="23" s="1"/>
  <c r="L42" i="23"/>
  <c r="L48" i="23" s="1"/>
  <c r="K42" i="23"/>
  <c r="K48" i="23" s="1"/>
  <c r="J42" i="23"/>
  <c r="J48" i="23" s="1"/>
  <c r="I42" i="23"/>
  <c r="H42" i="23"/>
  <c r="G42" i="23"/>
  <c r="F42" i="23"/>
  <c r="E42" i="23"/>
  <c r="E48" i="23" s="1"/>
  <c r="D42" i="23"/>
  <c r="M42" i="23" s="1"/>
  <c r="C37" i="23"/>
  <c r="D37" i="23"/>
  <c r="D38" i="23" s="1"/>
  <c r="E37" i="23"/>
  <c r="F37" i="23"/>
  <c r="G37" i="23"/>
  <c r="G38" i="23" s="1"/>
  <c r="H37" i="23"/>
  <c r="I37" i="23"/>
  <c r="J37" i="23"/>
  <c r="J38" i="23" s="1"/>
  <c r="K37" i="23"/>
  <c r="L37" i="23"/>
  <c r="L38" i="23" s="1"/>
  <c r="D36" i="23"/>
  <c r="E36" i="23"/>
  <c r="F36" i="23"/>
  <c r="F38" i="23" s="1"/>
  <c r="G36" i="23"/>
  <c r="H36" i="23"/>
  <c r="I36" i="23"/>
  <c r="I38" i="23" s="1"/>
  <c r="J36" i="23"/>
  <c r="K36" i="23"/>
  <c r="K38" i="23" s="1"/>
  <c r="L36" i="23"/>
  <c r="C36" i="23"/>
  <c r="C38" i="23"/>
  <c r="C78" i="23"/>
  <c r="M77" i="23"/>
  <c r="C77" i="23"/>
  <c r="H48" i="23"/>
  <c r="M44" i="23"/>
  <c r="H38" i="23"/>
  <c r="M36" i="23"/>
  <c r="F5" i="23"/>
  <c r="D5" i="23"/>
  <c r="B4" i="23"/>
  <c r="B3" i="23"/>
  <c r="C89" i="4"/>
  <c r="C77" i="4"/>
  <c r="C78" i="4" s="1"/>
  <c r="D48" i="4"/>
  <c r="C48" i="4"/>
  <c r="D38" i="4"/>
  <c r="C38" i="4"/>
  <c r="D29" i="4"/>
  <c r="C29" i="4"/>
  <c r="C32" i="4" s="1"/>
  <c r="C49" i="4" s="1"/>
  <c r="D5" i="4"/>
  <c r="I32" i="22"/>
  <c r="D32" i="22"/>
  <c r="M31" i="22"/>
  <c r="M30" i="22"/>
  <c r="L29" i="22"/>
  <c r="L32" i="22" s="1"/>
  <c r="K29" i="22"/>
  <c r="K32" i="22" s="1"/>
  <c r="J29" i="22"/>
  <c r="J32" i="22" s="1"/>
  <c r="I29" i="22"/>
  <c r="H29" i="22"/>
  <c r="H32" i="22" s="1"/>
  <c r="G29" i="22"/>
  <c r="G32" i="22" s="1"/>
  <c r="F29" i="22"/>
  <c r="F32" i="22" s="1"/>
  <c r="E29" i="22"/>
  <c r="E32" i="22" s="1"/>
  <c r="D29" i="22"/>
  <c r="M28" i="22"/>
  <c r="M27" i="22"/>
  <c r="M26" i="22"/>
  <c r="M25" i="22"/>
  <c r="M24" i="22"/>
  <c r="M23" i="22"/>
  <c r="M22" i="22"/>
  <c r="M21" i="22"/>
  <c r="M20" i="22"/>
  <c r="M19" i="22"/>
  <c r="M18" i="22"/>
  <c r="M17" i="22"/>
  <c r="M16" i="22"/>
  <c r="M15" i="22"/>
  <c r="M14" i="22"/>
  <c r="M13" i="22"/>
  <c r="M12" i="22"/>
  <c r="F5" i="22"/>
  <c r="D5" i="22"/>
  <c r="B4" i="22"/>
  <c r="B3" i="22"/>
  <c r="M31" i="21"/>
  <c r="L29" i="21"/>
  <c r="K29" i="21"/>
  <c r="J29" i="21"/>
  <c r="I29" i="21"/>
  <c r="H29" i="21"/>
  <c r="G29" i="21"/>
  <c r="F29" i="21"/>
  <c r="E29" i="21"/>
  <c r="D29" i="21"/>
  <c r="C29" i="21"/>
  <c r="C32" i="21" s="1"/>
  <c r="M28" i="21"/>
  <c r="M27" i="21"/>
  <c r="M26" i="21"/>
  <c r="M25" i="21"/>
  <c r="M24" i="21"/>
  <c r="M23" i="21"/>
  <c r="M22" i="21"/>
  <c r="M21" i="21"/>
  <c r="M20" i="21"/>
  <c r="M19" i="21"/>
  <c r="M18" i="21"/>
  <c r="M17" i="21"/>
  <c r="M16" i="21"/>
  <c r="M15" i="21"/>
  <c r="M14" i="21"/>
  <c r="M13" i="21"/>
  <c r="M12" i="21"/>
  <c r="F5" i="21"/>
  <c r="D5" i="21"/>
  <c r="B4" i="21"/>
  <c r="B3" i="21"/>
  <c r="I118" i="18"/>
  <c r="I119" i="18"/>
  <c r="I120" i="18"/>
  <c r="I121" i="18"/>
  <c r="I122" i="18"/>
  <c r="I123" i="18"/>
  <c r="I124" i="18"/>
  <c r="I125" i="18"/>
  <c r="I117" i="18"/>
  <c r="H122" i="18"/>
  <c r="K25" i="2" s="1"/>
  <c r="K26" i="2" s="1"/>
  <c r="H123" i="18"/>
  <c r="N25" i="2" s="1"/>
  <c r="N26" i="2" s="1"/>
  <c r="H124" i="18"/>
  <c r="G25" i="2" s="1"/>
  <c r="G26" i="2" s="1"/>
  <c r="H125" i="18"/>
  <c r="F25" i="2" s="1"/>
  <c r="H12" i="18"/>
  <c r="H13" i="18"/>
  <c r="H14" i="18"/>
  <c r="H15" i="18"/>
  <c r="H16" i="18"/>
  <c r="H17" i="18"/>
  <c r="H18" i="18"/>
  <c r="H19"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118" i="18" s="1"/>
  <c r="L25" i="2" s="1"/>
  <c r="H57" i="18"/>
  <c r="H58" i="18"/>
  <c r="H59" i="18"/>
  <c r="H60" i="18"/>
  <c r="H61" i="18"/>
  <c r="H62" i="18"/>
  <c r="H63" i="18"/>
  <c r="H64" i="18"/>
  <c r="H65" i="18"/>
  <c r="H68" i="18"/>
  <c r="H69" i="18"/>
  <c r="H70" i="18"/>
  <c r="H71" i="18"/>
  <c r="H72" i="18"/>
  <c r="H73" i="18"/>
  <c r="H74" i="18"/>
  <c r="H75" i="18"/>
  <c r="H76" i="18"/>
  <c r="H77" i="18"/>
  <c r="H78" i="18"/>
  <c r="H79" i="18"/>
  <c r="H80" i="18"/>
  <c r="H81" i="18"/>
  <c r="H82" i="18"/>
  <c r="H83" i="18"/>
  <c r="H84" i="18"/>
  <c r="H85" i="18"/>
  <c r="H86" i="18"/>
  <c r="H120" i="18" s="1"/>
  <c r="J25" i="2" s="1"/>
  <c r="H87" i="18"/>
  <c r="H88" i="18"/>
  <c r="H89" i="18"/>
  <c r="H90" i="18"/>
  <c r="H91" i="18"/>
  <c r="H92" i="18"/>
  <c r="H93" i="18"/>
  <c r="H94" i="18"/>
  <c r="H95" i="18"/>
  <c r="H96" i="18"/>
  <c r="H97" i="18"/>
  <c r="H98" i="18"/>
  <c r="H99" i="18"/>
  <c r="H100" i="18"/>
  <c r="H101" i="18"/>
  <c r="H102" i="18"/>
  <c r="H103" i="18"/>
  <c r="H104" i="18"/>
  <c r="H105" i="18"/>
  <c r="H106" i="18"/>
  <c r="H107" i="18"/>
  <c r="H11" i="18"/>
  <c r="M23" i="23" l="1"/>
  <c r="M55" i="22"/>
  <c r="M58" i="22" s="1"/>
  <c r="M55" i="21"/>
  <c r="M58" i="21" s="1"/>
  <c r="G30" i="21"/>
  <c r="G30" i="19" s="1"/>
  <c r="H30" i="21"/>
  <c r="H30" i="19" s="1"/>
  <c r="I30" i="21"/>
  <c r="I30" i="19" s="1"/>
  <c r="F30" i="21"/>
  <c r="F30" i="19" s="1"/>
  <c r="J30" i="21"/>
  <c r="J30" i="19" s="1"/>
  <c r="K30" i="21"/>
  <c r="K30" i="19" s="1"/>
  <c r="L32" i="21"/>
  <c r="L30" i="21"/>
  <c r="L30" i="19" s="1"/>
  <c r="E30" i="21"/>
  <c r="E30" i="19" s="1"/>
  <c r="D30" i="21"/>
  <c r="D32" i="21" s="1"/>
  <c r="H121" i="18"/>
  <c r="M25" i="2" s="1"/>
  <c r="H119" i="18"/>
  <c r="I25" i="2" s="1"/>
  <c r="F26" i="2"/>
  <c r="M27" i="19"/>
  <c r="M26" i="19"/>
  <c r="M23" i="19"/>
  <c r="M21" i="19"/>
  <c r="M19" i="19"/>
  <c r="M18" i="19"/>
  <c r="M15" i="19"/>
  <c r="M13" i="19"/>
  <c r="G29" i="23"/>
  <c r="F29" i="23"/>
  <c r="F32" i="23" s="1"/>
  <c r="F49" i="23" s="1"/>
  <c r="M16" i="23"/>
  <c r="M24" i="23"/>
  <c r="C29" i="23"/>
  <c r="C32" i="23" s="1"/>
  <c r="C49" i="23" s="1"/>
  <c r="C90" i="23" s="1"/>
  <c r="J29" i="23"/>
  <c r="J32" i="23" s="1"/>
  <c r="J49" i="23" s="1"/>
  <c r="I29" i="23"/>
  <c r="I32" i="23" s="1"/>
  <c r="I49" i="23" s="1"/>
  <c r="M17" i="23"/>
  <c r="M18" i="23"/>
  <c r="M22" i="23"/>
  <c r="M25" i="23"/>
  <c r="M26" i="23"/>
  <c r="M29" i="22"/>
  <c r="M32" i="22" s="1"/>
  <c r="M15" i="23"/>
  <c r="M19" i="23"/>
  <c r="M20" i="23"/>
  <c r="M30" i="23"/>
  <c r="E29" i="23"/>
  <c r="E32" i="23" s="1"/>
  <c r="M21" i="23"/>
  <c r="M28" i="19"/>
  <c r="M20" i="19"/>
  <c r="I29" i="19"/>
  <c r="M12" i="19"/>
  <c r="M25" i="19"/>
  <c r="M24" i="19"/>
  <c r="G29" i="19"/>
  <c r="M22" i="19"/>
  <c r="M17" i="19"/>
  <c r="M14" i="19"/>
  <c r="E29" i="19"/>
  <c r="M16" i="19"/>
  <c r="D29" i="19"/>
  <c r="M89" i="23"/>
  <c r="M78" i="23"/>
  <c r="M45" i="23"/>
  <c r="M48" i="23" s="1"/>
  <c r="D48" i="23"/>
  <c r="M46" i="23"/>
  <c r="M37" i="23"/>
  <c r="M38" i="23" s="1"/>
  <c r="E38" i="23"/>
  <c r="L49" i="23"/>
  <c r="G32" i="23"/>
  <c r="G49" i="23" s="1"/>
  <c r="M14" i="23"/>
  <c r="K29" i="23"/>
  <c r="K32" i="23" s="1"/>
  <c r="K49" i="23" s="1"/>
  <c r="D29" i="23"/>
  <c r="D32" i="23" s="1"/>
  <c r="D49" i="23" s="1"/>
  <c r="M13" i="23"/>
  <c r="H29" i="23"/>
  <c r="H32" i="23" s="1"/>
  <c r="H49" i="23" s="1"/>
  <c r="M12" i="23"/>
  <c r="K29" i="19"/>
  <c r="F29" i="19"/>
  <c r="L29" i="19"/>
  <c r="H29" i="19"/>
  <c r="J29" i="19"/>
  <c r="C29" i="19"/>
  <c r="C90" i="4"/>
  <c r="M29" i="21"/>
  <c r="E32" i="21" l="1"/>
  <c r="F32" i="21"/>
  <c r="I32" i="21"/>
  <c r="K32" i="21"/>
  <c r="H32" i="21"/>
  <c r="J32" i="21"/>
  <c r="G32" i="21"/>
  <c r="M30" i="21"/>
  <c r="M32" i="21" s="1"/>
  <c r="D30" i="19"/>
  <c r="D32" i="4"/>
  <c r="D49" i="4" s="1"/>
  <c r="E49" i="23"/>
  <c r="M29" i="19"/>
  <c r="M29" i="23"/>
  <c r="M32" i="23" s="1"/>
  <c r="M49" i="23" s="1"/>
  <c r="M50" i="23" s="1"/>
  <c r="E29" i="4"/>
  <c r="F29" i="4"/>
  <c r="G29" i="4"/>
  <c r="G30" i="4" s="1"/>
  <c r="H29" i="4"/>
  <c r="I29" i="4"/>
  <c r="J29" i="4"/>
  <c r="K29" i="4"/>
  <c r="L29" i="4"/>
  <c r="C89" i="19"/>
  <c r="C78" i="19"/>
  <c r="C77" i="19"/>
  <c r="C48" i="19"/>
  <c r="C38" i="19"/>
  <c r="C32" i="19"/>
  <c r="C49" i="19" s="1"/>
  <c r="L30" i="4" l="1"/>
  <c r="L32" i="4" s="1"/>
  <c r="H32" i="4"/>
  <c r="J30" i="4"/>
  <c r="J32" i="4" s="1"/>
  <c r="I30" i="4"/>
  <c r="I32" i="4" s="1"/>
  <c r="K30" i="4"/>
  <c r="K32" i="4" s="1"/>
  <c r="G32" i="4"/>
  <c r="F32" i="4"/>
  <c r="E30" i="4"/>
  <c r="E32" i="4" s="1"/>
  <c r="E50" i="23"/>
  <c r="K50" i="23"/>
  <c r="G50" i="23"/>
  <c r="J50" i="23"/>
  <c r="H50" i="23"/>
  <c r="M90" i="23"/>
  <c r="F50" i="23"/>
  <c r="I50" i="23"/>
  <c r="D50" i="23"/>
  <c r="L50" i="23"/>
  <c r="C90" i="19"/>
  <c r="F67" i="18"/>
  <c r="H67" i="18" s="1"/>
  <c r="F66" i="18"/>
  <c r="H66" i="18" s="1"/>
  <c r="F21" i="18"/>
  <c r="H21" i="18" s="1"/>
  <c r="F20" i="18"/>
  <c r="H20" i="18" s="1"/>
  <c r="H117" i="18" s="1"/>
  <c r="H25" i="2" s="1"/>
  <c r="M30" i="4" l="1"/>
  <c r="O25" i="2"/>
  <c r="M89" i="19"/>
  <c r="M77" i="19"/>
  <c r="M65" i="19"/>
  <c r="L48" i="19"/>
  <c r="K48" i="19"/>
  <c r="J48" i="19"/>
  <c r="I48" i="19"/>
  <c r="H48" i="19"/>
  <c r="G48" i="19"/>
  <c r="F48" i="19"/>
  <c r="E48" i="19"/>
  <c r="D48" i="19"/>
  <c r="M47" i="19"/>
  <c r="M46" i="19"/>
  <c r="M45" i="19"/>
  <c r="M44" i="19"/>
  <c r="M43" i="19"/>
  <c r="M42" i="19"/>
  <c r="L38" i="19"/>
  <c r="K38" i="19"/>
  <c r="J38" i="19"/>
  <c r="I38" i="19"/>
  <c r="H38" i="19"/>
  <c r="G38" i="19"/>
  <c r="F38" i="19"/>
  <c r="E38" i="19"/>
  <c r="D38" i="19"/>
  <c r="M37" i="19"/>
  <c r="M36" i="19"/>
  <c r="L32" i="19"/>
  <c r="L49" i="19" s="1"/>
  <c r="N11" i="2" s="1"/>
  <c r="K32" i="19"/>
  <c r="J32" i="19"/>
  <c r="I32" i="19"/>
  <c r="H32" i="19"/>
  <c r="G32" i="19"/>
  <c r="F32" i="19"/>
  <c r="E32" i="19"/>
  <c r="E49" i="19" s="1"/>
  <c r="G11" i="2" s="1"/>
  <c r="D32" i="19"/>
  <c r="D49" i="19" s="1"/>
  <c r="F11" i="2" s="1"/>
  <c r="M31" i="19"/>
  <c r="M30" i="19"/>
  <c r="F5" i="19"/>
  <c r="D5" i="19"/>
  <c r="B4" i="19"/>
  <c r="B3" i="19"/>
  <c r="I108" i="18"/>
  <c r="F49" i="19" l="1"/>
  <c r="H11" i="2" s="1"/>
  <c r="G49" i="19"/>
  <c r="I11" i="2" s="1"/>
  <c r="H49" i="19"/>
  <c r="J11" i="2" s="1"/>
  <c r="M78" i="19"/>
  <c r="M48" i="19"/>
  <c r="M32" i="19"/>
  <c r="M49" i="19" s="1"/>
  <c r="M50" i="19" s="1"/>
  <c r="I49" i="19"/>
  <c r="K11" i="2" s="1"/>
  <c r="J49" i="19"/>
  <c r="L11" i="2" s="1"/>
  <c r="K49" i="19"/>
  <c r="M11" i="2" s="1"/>
  <c r="M38" i="19"/>
  <c r="G5" i="18"/>
  <c r="D5" i="18"/>
  <c r="C4" i="18"/>
  <c r="C3" i="18"/>
  <c r="P12" i="17"/>
  <c r="O12" i="17"/>
  <c r="N12" i="17"/>
  <c r="M12" i="17"/>
  <c r="L12" i="17"/>
  <c r="K12" i="17"/>
  <c r="J12" i="17"/>
  <c r="I12" i="17"/>
  <c r="H12" i="17"/>
  <c r="Q11" i="17"/>
  <c r="Q10" i="17"/>
  <c r="Q12" i="17" s="1"/>
  <c r="F5" i="17"/>
  <c r="D5" i="17"/>
  <c r="C4" i="17"/>
  <c r="C3" i="17"/>
  <c r="P16" i="8"/>
  <c r="O16" i="8"/>
  <c r="N16" i="8"/>
  <c r="M16" i="8"/>
  <c r="L16" i="8"/>
  <c r="K16" i="8"/>
  <c r="J16" i="8"/>
  <c r="I16" i="8"/>
  <c r="H16" i="8"/>
  <c r="Q15" i="8"/>
  <c r="Q14" i="8"/>
  <c r="H14" i="13"/>
  <c r="K38" i="4"/>
  <c r="J38" i="4"/>
  <c r="I38" i="4"/>
  <c r="H38" i="4"/>
  <c r="G38" i="4"/>
  <c r="F38" i="4"/>
  <c r="E38" i="4"/>
  <c r="O11" i="2" l="1"/>
  <c r="M90" i="19"/>
  <c r="K50" i="19"/>
  <c r="H50" i="19"/>
  <c r="E50" i="19"/>
  <c r="F50" i="19"/>
  <c r="J50" i="19"/>
  <c r="I50" i="19"/>
  <c r="D50" i="19"/>
  <c r="L50" i="19"/>
  <c r="G50" i="19"/>
  <c r="Q16" i="8"/>
  <c r="Q10" i="8"/>
  <c r="Q11" i="8"/>
  <c r="P12" i="8"/>
  <c r="N18" i="2" s="1"/>
  <c r="N19" i="2" s="1"/>
  <c r="M89" i="4"/>
  <c r="M65" i="4"/>
  <c r="H18" i="13"/>
  <c r="H16" i="13"/>
  <c r="D17" i="12"/>
  <c r="D16" i="12"/>
  <c r="I12" i="8"/>
  <c r="J12" i="8"/>
  <c r="K12" i="8"/>
  <c r="L12" i="8"/>
  <c r="M12" i="8"/>
  <c r="N12" i="8"/>
  <c r="O12" i="8"/>
  <c r="H12" i="8"/>
  <c r="Q12" i="8" l="1"/>
  <c r="E48" i="4"/>
  <c r="F48" i="4"/>
  <c r="G48" i="4"/>
  <c r="H48" i="4"/>
  <c r="H49" i="4" s="1"/>
  <c r="J10" i="2" s="1"/>
  <c r="I48" i="4"/>
  <c r="I49" i="4" s="1"/>
  <c r="K10" i="2" s="1"/>
  <c r="J48" i="4"/>
  <c r="K48" i="4"/>
  <c r="F18" i="2"/>
  <c r="G18" i="2"/>
  <c r="H18" i="2"/>
  <c r="I18" i="2"/>
  <c r="J18" i="2"/>
  <c r="K18" i="2"/>
  <c r="L18" i="2"/>
  <c r="M18" i="2"/>
  <c r="G49" i="4" l="1"/>
  <c r="I10" i="2" s="1"/>
  <c r="K49" i="4"/>
  <c r="M10" i="2" s="1"/>
  <c r="F49" i="4"/>
  <c r="H10" i="2" s="1"/>
  <c r="E49" i="4"/>
  <c r="G10" i="2" s="1"/>
  <c r="J49" i="4"/>
  <c r="L10" i="2" s="1"/>
  <c r="D5" i="12"/>
  <c r="D5" i="11" l="1"/>
  <c r="D5" i="8"/>
  <c r="D5" i="13"/>
  <c r="C5" i="16" l="1"/>
  <c r="L48" i="4" l="1"/>
  <c r="M47" i="4"/>
  <c r="M46" i="4"/>
  <c r="M45" i="4"/>
  <c r="M44" i="4"/>
  <c r="M43" i="4"/>
  <c r="M42" i="4"/>
  <c r="L38" i="4"/>
  <c r="M37" i="4"/>
  <c r="M36" i="4"/>
  <c r="M29" i="4"/>
  <c r="M32" i="4" s="1"/>
  <c r="M77" i="4" l="1"/>
  <c r="M78" i="4" s="1"/>
  <c r="M48" i="4"/>
  <c r="M38" i="4"/>
  <c r="L49" i="4"/>
  <c r="N10" i="2" s="1"/>
  <c r="O10" i="2" s="1"/>
  <c r="H21" i="13" l="1"/>
  <c r="M49" i="4"/>
  <c r="D50" i="4" l="1"/>
  <c r="H20" i="13"/>
  <c r="H22" i="13" s="1"/>
  <c r="H24" i="13" s="1"/>
  <c r="F12" i="2" s="1"/>
  <c r="M90" i="4"/>
  <c r="M50" i="4"/>
  <c r="G50" i="4"/>
  <c r="I50" i="4"/>
  <c r="H50" i="4"/>
  <c r="K50" i="4"/>
  <c r="E50" i="4"/>
  <c r="F50" i="4"/>
  <c r="J50" i="4"/>
  <c r="L50" i="4"/>
  <c r="J12" i="2" l="1"/>
  <c r="K12" i="2"/>
  <c r="K13" i="2" s="1"/>
  <c r="K17" i="2" s="1"/>
  <c r="M12" i="2"/>
  <c r="M13" i="2" s="1"/>
  <c r="M17" i="2" s="1"/>
  <c r="I12" i="2"/>
  <c r="I13" i="2" s="1"/>
  <c r="I17" i="2" s="1"/>
  <c r="N12" i="2"/>
  <c r="N13" i="2" s="1"/>
  <c r="N17" i="2" s="1"/>
  <c r="N24" i="2" s="1"/>
  <c r="L12" i="2"/>
  <c r="L13" i="2" s="1"/>
  <c r="L17" i="2" s="1"/>
  <c r="H12" i="2"/>
  <c r="H13" i="2" s="1"/>
  <c r="H17" i="2" s="1"/>
  <c r="G12" i="2"/>
  <c r="G13" i="2" s="1"/>
  <c r="G17" i="2" s="1"/>
  <c r="J13" i="2"/>
  <c r="J17" i="2" s="1"/>
  <c r="F13" i="2"/>
  <c r="F17" i="2" s="1"/>
  <c r="H19" i="2" l="1"/>
  <c r="H24" i="2"/>
  <c r="H26" i="2" s="1"/>
  <c r="F19" i="2"/>
  <c r="F24" i="2"/>
  <c r="G24" i="2"/>
  <c r="G19" i="2"/>
  <c r="L19" i="2"/>
  <c r="L24" i="2"/>
  <c r="L26" i="2" s="1"/>
  <c r="I19" i="2"/>
  <c r="I24" i="2"/>
  <c r="I26" i="2" s="1"/>
  <c r="M24" i="2"/>
  <c r="M26" i="2" s="1"/>
  <c r="M19" i="2"/>
  <c r="K24" i="2"/>
  <c r="K19" i="2"/>
  <c r="J24" i="2"/>
  <c r="J26" i="2" s="1"/>
  <c r="J19" i="2"/>
  <c r="O12" i="2"/>
  <c r="O18" i="2"/>
  <c r="O24" i="2" l="1"/>
  <c r="O26" i="2" s="1"/>
  <c r="F5" i="12"/>
  <c r="C4" i="12"/>
  <c r="C3" i="12"/>
  <c r="F5" i="11"/>
  <c r="C4" i="11"/>
  <c r="C3" i="11"/>
  <c r="F5" i="8"/>
  <c r="C4" i="8"/>
  <c r="C3" i="8"/>
  <c r="C3" i="13"/>
  <c r="C4" i="13"/>
  <c r="F5" i="13"/>
  <c r="E5" i="16"/>
  <c r="B4" i="16"/>
  <c r="B3" i="16"/>
  <c r="F5" i="4" l="1"/>
  <c r="B4" i="4"/>
  <c r="B3" i="4"/>
  <c r="C5" i="2" l="1"/>
  <c r="B4" i="2" l="1"/>
  <c r="B3" i="2"/>
  <c r="D14" i="1"/>
  <c r="D13" i="1"/>
  <c r="E5" i="2" l="1"/>
  <c r="O13" i="2" l="1"/>
  <c r="O17" i="2" s="1"/>
  <c r="O19" i="2" s="1"/>
</calcChain>
</file>

<file path=xl/sharedStrings.xml><?xml version="1.0" encoding="utf-8"?>
<sst xmlns="http://schemas.openxmlformats.org/spreadsheetml/2006/main" count="1779" uniqueCount="471">
  <si>
    <t>Trial Balance</t>
  </si>
  <si>
    <t>To:</t>
  </si>
  <si>
    <t xml:space="preserve">P.O. Box: </t>
  </si>
  <si>
    <t xml:space="preserve">State: </t>
  </si>
  <si>
    <t>Zip Code:</t>
  </si>
  <si>
    <t>Line</t>
  </si>
  <si>
    <t>Comments</t>
  </si>
  <si>
    <t>Description</t>
  </si>
  <si>
    <t>Total Hours</t>
  </si>
  <si>
    <t>Provider Information</t>
  </si>
  <si>
    <t>REPORTING PERIOD:</t>
  </si>
  <si>
    <t>WORKSHEET:</t>
  </si>
  <si>
    <t>Days</t>
  </si>
  <si>
    <t>From:</t>
  </si>
  <si>
    <t>Indirect Cost Allocation</t>
  </si>
  <si>
    <t>Worksheet</t>
  </si>
  <si>
    <t>Justification for allocation:</t>
  </si>
  <si>
    <t>Site-Specific Information</t>
  </si>
  <si>
    <t>Please explain or comment on any additional considerations that should be taken into account in determining the appropriate payment rate</t>
  </si>
  <si>
    <t>PLEASE EXPLAIN METHODS USED FOR ALLOCATING RESOURCES TO DIRECT OR INDIRECT COSTS</t>
  </si>
  <si>
    <t>NPI:</t>
  </si>
  <si>
    <t>MEDICAID ID:</t>
  </si>
  <si>
    <t>End of Worksheet</t>
  </si>
  <si>
    <t xml:space="preserve">I HEREBY CERTIFY that I have read the above certification statement and that I have examined the 
accompanying electronically filed or manually submitted cost report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the cost report were provided in compliance with such 
laws and regulations.
</t>
  </si>
  <si>
    <t>1.      Name:</t>
  </si>
  <si>
    <t>2.      Street:</t>
  </si>
  <si>
    <t>4.        County:</t>
  </si>
  <si>
    <t>3.        City:</t>
  </si>
  <si>
    <t>6.        NPI:</t>
  </si>
  <si>
    <t>7.        Location designation (see Cost Report Instructions):</t>
  </si>
  <si>
    <t>8.        Organizational authority (see Cost Report Instructions):</t>
  </si>
  <si>
    <t>14a                     Sunday</t>
  </si>
  <si>
    <t>14b                     Monday</t>
  </si>
  <si>
    <t>14c                     Tuesday</t>
  </si>
  <si>
    <t>14d                     Wednesday</t>
  </si>
  <si>
    <t>14e                     Thursday</t>
  </si>
  <si>
    <t>14g                     Saturday</t>
  </si>
  <si>
    <t>14f                       Friday</t>
  </si>
  <si>
    <t>13a                     Sunday</t>
  </si>
  <si>
    <t>13b                     Monday</t>
  </si>
  <si>
    <t>13c                     Tuesday</t>
  </si>
  <si>
    <t>13d                     Wednesday</t>
  </si>
  <si>
    <t>13e                     Thursday</t>
  </si>
  <si>
    <t>13g                     Saturday</t>
  </si>
  <si>
    <t>13f                       Friday</t>
  </si>
  <si>
    <t>This cell is left intentionally blank.</t>
  </si>
  <si>
    <t>12.      If line 11 is "Yes", specify the type of operation (e.g., clinic, FQHC, other):</t>
  </si>
  <si>
    <t>9.        Organizational authority  (see Cost Report Instructions):</t>
  </si>
  <si>
    <t>8.        Location designation (see Cost Report Instructions):</t>
  </si>
  <si>
    <t>7.        NPI:</t>
  </si>
  <si>
    <t>6.        Medicaid ID:</t>
  </si>
  <si>
    <t>5.        County:</t>
  </si>
  <si>
    <t>4.        City:</t>
  </si>
  <si>
    <t>2.        Name:</t>
  </si>
  <si>
    <t>3.        Street:</t>
  </si>
  <si>
    <t>PART 2A - SITE COSTS</t>
  </si>
  <si>
    <t>PART 2 - INDIRECT COSTS</t>
  </si>
  <si>
    <t>PART 2B - ADMINISTRATIVE COSTS</t>
  </si>
  <si>
    <t>PART 1 - PROVIDER INFORMATION (Consolidated)</t>
  </si>
  <si>
    <t>Allocation Descriptions</t>
  </si>
  <si>
    <t>Certification</t>
  </si>
  <si>
    <t>PART 3B - NON-REIMBURSABLE COSTS</t>
  </si>
  <si>
    <t>2.         Which cognizant agency approved the rate?</t>
  </si>
  <si>
    <t xml:space="preserve">3.         Describe the base rate with respect to the indirect cost rate. </t>
  </si>
  <si>
    <t>4.         Enter the basis amount subject to the rate agreement</t>
  </si>
  <si>
    <t>5.         Enter the approved rate amount</t>
  </si>
  <si>
    <t>9.         Minimum rate</t>
  </si>
  <si>
    <t>Hours of Operation 
From</t>
  </si>
  <si>
    <t>Hours of Operation 
To</t>
  </si>
  <si>
    <t xml:space="preserve">Signature of Officer: </t>
  </si>
  <si>
    <t xml:space="preserve">Title: </t>
  </si>
  <si>
    <t xml:space="preserve">Clinic: </t>
  </si>
  <si>
    <t xml:space="preserve">Medicaid ID: </t>
  </si>
  <si>
    <t xml:space="preserve">From Period: </t>
  </si>
  <si>
    <t xml:space="preserve">To Period: </t>
  </si>
  <si>
    <t xml:space="preserve">Preparer (If other than Officer): </t>
  </si>
  <si>
    <t>Comment 1</t>
  </si>
  <si>
    <t>Comment 2</t>
  </si>
  <si>
    <t>Comment 3</t>
  </si>
  <si>
    <t>Comment 4</t>
  </si>
  <si>
    <t>Comment 5</t>
  </si>
  <si>
    <t>Comment 6</t>
  </si>
  <si>
    <t>Comment 7</t>
  </si>
  <si>
    <t>Comment 8</t>
  </si>
  <si>
    <t>Comment 9</t>
  </si>
  <si>
    <t>5.        Medicaid ID:</t>
  </si>
  <si>
    <t>This top section is for Medicaid ID, NPI, reporting period, and rate period, and will be automatically populated in all other tabs. Use tab to move to input areas. Use the arrow keys to read through the document.</t>
  </si>
  <si>
    <t>Part 1 is for single site or consolidated information.  Use tab to move to input areas. Use the arrow keys to read through the document.</t>
  </si>
  <si>
    <t>Part 2 is for reporting specific information for each site.  Copy and complete this section for each site reported and include as an attachment.  Use tab to move to input areas. Use the arrow keys to read through the document.</t>
  </si>
  <si>
    <t>This is the top section.  It is the Medicaid ID, NPI, reporting period, and rate period, automatically inserted from the provider information tab.  Use tab to move to input areas. Use the arrow keys to read through the document.</t>
  </si>
  <si>
    <t>Part 1 is automatically populated with the direct and indirect costs for CCBHC services.  Use tab to move to input areas. Use the arrow keys to read through the document.</t>
  </si>
  <si>
    <t>Part 2 calculates the CC PPS 1 rate after the MEI is entered in line 7.  Use tab to move to input areas. Use the arrow keys to read through the document.</t>
  </si>
  <si>
    <t>Part 2 is for entering indirect costs.  Use tab to move to input areas. Use the arrow keys to read through the document.</t>
  </si>
  <si>
    <t>Part 2A is for entering indirect facility costs.  Use tab to move to input areas. Use the arrow keys to read through the document.</t>
  </si>
  <si>
    <t>Part 2B is for entering indirect administrative costs.  Use tab to move to input areas. Use the arrow keys to read through the document.</t>
  </si>
  <si>
    <t>Part 3B is for entering direct costs that are for non-reimbursable services. Use tab to move to input areas. Use the arrow keys to read through the document.</t>
  </si>
  <si>
    <t>The bottom section is used for identifying the method for allocating indirect costs.  Use tab to move to input areas. Use the arrow keys to read through the document.</t>
  </si>
  <si>
    <t>The bottom section is used to identify the worksheet, line and comments.  Use tab to move to input areas. Use the arrow keys to read through the document.</t>
  </si>
  <si>
    <t>12.      If line 11 is "Yes" specify the type of operation (e.g., clinic, FQHC, other):</t>
  </si>
  <si>
    <t xml:space="preserve">16.      Is this site filing a consolidated cost report for multiple locations?  If yes, see Cost Report Instructions. </t>
  </si>
  <si>
    <t>17.      How many sites are reported for the consolidated entity?</t>
  </si>
  <si>
    <t>List any excluded satellite facilities and reasons for exclusion. Use the Comments Sheet for additional details.</t>
  </si>
  <si>
    <t>The bottom section is used to certify the completeness and accuracy of the data in this workbook.  Use tab to move to input areas. Use the arrow keys to read through the document.</t>
  </si>
  <si>
    <t>The bottom section is used for entering the description of allocations.  The descriptions should include the tab in which the allocation is referenced, the method for allocation and the amounts allocated.  Use tab to move to input areas. Use the arrow keys to read through the document.</t>
  </si>
  <si>
    <t>Same Day Access</t>
  </si>
  <si>
    <t>Primary Care Screening</t>
  </si>
  <si>
    <t>Outpatient Services</t>
  </si>
  <si>
    <t>Crisis Services</t>
  </si>
  <si>
    <t>Peer and Family Svcs</t>
  </si>
  <si>
    <t>Military Svcs</t>
  </si>
  <si>
    <t>Case Management</t>
  </si>
  <si>
    <t>Psychiatric Rehab</t>
  </si>
  <si>
    <t>Care Coordination</t>
  </si>
  <si>
    <t>Virginia Department of Behavioral Health and Developmental Services</t>
  </si>
  <si>
    <t>STEP-VA Cost Report</t>
  </si>
  <si>
    <t>PART 1 - DETERMINATION OF TOTAL ALLOWABLE COST APPLICABLE TO STEP-VA COST REPORT</t>
  </si>
  <si>
    <t>STEP-VA SERVICES RATE</t>
  </si>
  <si>
    <t>10.      Is the STEP-VA dually certified as a 1905(a)(9) clinic?</t>
  </si>
  <si>
    <t xml:space="preserve">11.      Does the site operate as other than STEP-VA? </t>
  </si>
  <si>
    <t>13.      Identify days and hours the site operates as a STEP-VA by listing the time next to the applicable day:</t>
  </si>
  <si>
    <t>14.      Identify days and hours the site operates as other than a STEP-VA by listing the time next to the applicable day:</t>
  </si>
  <si>
    <t>1.        Was this site in existence before April 1, 2014?  (No payment will be made to satellite facilities of STEP-VAs established 
            after April 1, 2014).</t>
  </si>
  <si>
    <t>13.      Identify days and hours the site operates as a STEP-VA by listing the time next to the applicable day</t>
  </si>
  <si>
    <t>14.      Identify days and hours the site operates as other than a STEP-VA by listing the time next to the applicable day</t>
  </si>
  <si>
    <t>Part 1 is for entering direct costs for STEP-VA services.  Use tab to move to input areas. Use the arrow keys to read through the document.</t>
  </si>
  <si>
    <t>PART 1 - DIRECT STEP-VA EXPENSES</t>
  </si>
  <si>
    <t>Part 1A is for entering direct STEP-VA staff costs.  Use tab to move to input areas. Use the arrow keys to read through the document.</t>
  </si>
  <si>
    <t>PART 1A - STEP-VA STAFF COSTS</t>
  </si>
  <si>
    <t>Part 1B is for entering direct STEP-VA costs under agreement.  Use tab to move to input areas. Use the arrow keys to read through the document.</t>
  </si>
  <si>
    <t>PART 1B - STEP-VA COSTS UNDER AGREEMENT</t>
  </si>
  <si>
    <t>Part 1C is for entering other direct STEP-VA costs.  Use tab to move to input areas. Use the arrow keys to read through the document.</t>
  </si>
  <si>
    <t>PART 1C - OTHER DIRECT STEP-VA COSTS</t>
  </si>
  <si>
    <t>Part 3 is for entering direct costs for non-STEP-VA services. Use tab to move to input areas. Use the arrow keys to read through the document.</t>
  </si>
  <si>
    <t>PART 3 - DIRECT COSTS FOR NON-STEP-VA SERVICES</t>
  </si>
  <si>
    <t>Part 3A is for entering direct costs for non-STEP-VA services. Use tab to move to input areas. Use the arrow keys to read through the document.</t>
  </si>
  <si>
    <t>Total
(Col. 1 - 9)
10</t>
  </si>
  <si>
    <t>Same Day Access
1</t>
  </si>
  <si>
    <t>Primary Care Screening
2</t>
  </si>
  <si>
    <t>Outpatient Services
3</t>
  </si>
  <si>
    <t>Crisis Services
4</t>
  </si>
  <si>
    <t>Peer and Family Svcs
5</t>
  </si>
  <si>
    <t>Military Svcs
6</t>
  </si>
  <si>
    <t>Case Management
7</t>
  </si>
  <si>
    <t>Psychiatric Rehab
8</t>
  </si>
  <si>
    <t>Care Coordination
9</t>
  </si>
  <si>
    <t>% of Cost by Service</t>
  </si>
  <si>
    <t xml:space="preserve">1.         Does the STEP-VA have a indirect cost rate approved by a cognizant agency (see Cost  
             Report Instructions)?  If no, go to line 7. </t>
  </si>
  <si>
    <t>6.         Calculated indirect costs allocable to STEP-VA services (line 4 multiplied by line 5)</t>
  </si>
  <si>
    <t>7.         Does the STEP-VA qualify to use the federal minimum rate and elect to use the rate for all 
             federal awards?  See instructions for qualifications.  If no, go to line 11.</t>
  </si>
  <si>
    <t>10.       Calculated indirect costs allocable to STEP-VA services (line 8 multiplied by line 9)</t>
  </si>
  <si>
    <t>11.       Will the STEP-VA allocate indirect costs proportionally by the percentage of direct costs 
             for STEP-VA services versus total allowable costs less indirect costs?  If no, go to line 15.</t>
  </si>
  <si>
    <t>14.       Calculated indirect costs allocable to STEP-VA services (line 12 multiplied by line 13)</t>
  </si>
  <si>
    <t>16.       Total indirect costs allocated to STEP-VA services</t>
  </si>
  <si>
    <t>* Total should reflect the total count of STEP-VA visits provided and not be restricted to Medicaid visits</t>
  </si>
  <si>
    <t>STEP-VA COST REPORT</t>
  </si>
  <si>
    <t>for System Transformation Excellence and Performance, Virginia DBHDS</t>
  </si>
  <si>
    <t>Total</t>
  </si>
  <si>
    <t>PART 3A - DIRECT COSTS FOR NON STEP-VA SERVICES</t>
  </si>
  <si>
    <t>13.       Indirect costs to be allocated (Financial Summary, column 9, line 35)</t>
  </si>
  <si>
    <t>12.       Percentage of direct costs versus total allowable direct costs (Financial Summary, column 10, 
             line 15 divided by the sum of Financial Summary, column 10, line 15 and Financial Summary, 
             column 9, line 38)</t>
  </si>
  <si>
    <t>8.         Direct costs for STEP-VA services (Financial Summary, column 10, line 15)</t>
  </si>
  <si>
    <t>15.       If none of the lines 1, 7, or 11 are entered as Yes, provide a thorough description 
             of the cost allocation method used. Include attachments for descriptions and calculations.  
             Include references to line items included in the Financial Summary tab.  Enter the amount of 
             indirect costs allocated to providing STEP-VA services here:</t>
  </si>
  <si>
    <t>The bottom section is used for identifying the number of days patients received CCBHC daily visits.  Use tab to move to input areas. Use the arrow keys to read through the document.</t>
  </si>
  <si>
    <t>Include ALL visits for STEP-VA daily visits; do not limit it to those covered by Medicaid.</t>
  </si>
  <si>
    <t>2.       Number of STEP-VA daily visits outsourced but billable by STEP-VA clinic</t>
  </si>
  <si>
    <t>3.       Total daily visits for patients receiving STEP-VA daily visits</t>
  </si>
  <si>
    <t>PART 2: PATIENTS SERVED</t>
  </si>
  <si>
    <t>PART 1: VISIT COUNTS</t>
  </si>
  <si>
    <t>1.       Number of STEP-VA daily visits provided directly from CSB staff</t>
  </si>
  <si>
    <t>2.       Number of unique patients served by outsourced staff but billable by the CSB not included above.</t>
  </si>
  <si>
    <t>3.       Total number of unique patients receiving STEP-VA services</t>
  </si>
  <si>
    <t>1.       Number of unique patients served during the reporting period by the CSB</t>
  </si>
  <si>
    <t>STEP-VA VISITS</t>
  </si>
  <si>
    <t>STEP-VA FTEs</t>
  </si>
  <si>
    <t>PART 1: FTE COUNTS</t>
  </si>
  <si>
    <t>1.       Number of FTEs providing services directly to STEP VA patients</t>
  </si>
  <si>
    <t>2.       Number of outsourced FTEs providing services to STEP VA patients</t>
  </si>
  <si>
    <t>3.       Total FTEs providing STEP-VA services</t>
  </si>
  <si>
    <t>Provider full time equivalent (FTE) count. If FTE does not equal 2080 hours per year, please provide the number of hours used to determine FTE counts in the comments tab.</t>
  </si>
  <si>
    <t>PART 2a - PROVIDER INFORMATION FOR CLINICS FILING UNDER CONSOLIDATED COST REPORTING (For additional satellite sites, create new tab and copy and paste Part 2 for each additional site included)</t>
  </si>
  <si>
    <t>PART 2b - PROVIDER INFORMATION FOR CLINICS FILING UNDER CONSOLIDATED COST REPORTING (For additional satellite sites, copy and paste Part 2 below for each additional site included)</t>
  </si>
  <si>
    <t>PART 2c - PROVIDER INFORMATION FOR CLINICS FILING UNDER CONSOLIDATED COST REPORTING (For additional satellite sites, copy and paste Part 2 below for each additional site included)</t>
  </si>
  <si>
    <t>PART 2d - PROVIDER INFORMATION FOR CLINICS FILING UNDER CONSOLIDATED COST REPORTING (For additional satellite sites, copy and paste Part 2 below for each additional site included)</t>
  </si>
  <si>
    <t>PART 2e - PROVIDER INFORMATION FOR CLINICS FILING UNDER CONSOLIDATED COST REPORTING (For additional satellite sites, copy and paste Part 2 below for each additional site included)</t>
  </si>
  <si>
    <t>PART 2f - PROVIDER INFORMATION FOR CLINICS FILING UNDER CONSOLIDATED COST REPORTING (For additional satellite sites, copy and paste Part 2 below for each additional site included)</t>
  </si>
  <si>
    <t xml:space="preserve">MISREPRESENTATION OR FALSIFICATION OF ANY INFORMATION CONTAINED IN THIS COST REPORT MAY BE
PUNISHABLE BY CRIMINAL, CIVIL, AND ADMINISTRATIVE ACTION; FINE; AND/OR IMPRISONMENT UNDER 
FEDERAL LAW.  FURTHERMORE, IF SERVICES IDENTIFIED IN THIS REPORT WERE PROVIDED OR PROCURED 
DIRECTLY OR INDIRECTLY THROUGH THE PAYMENT OF A KICKBACK OR WERE OTHERWISE ILLEGAL, 
CRIMINAL, CIVIL, AND ADMINISTRATIVE ACTION; FINES; AND/OR IMPRISONMENT MAY RESULT. CERTIFICATION
BY OFFICER OR ADMINISTRATOR IS REQUIRED. 
DBHDS reserves the right to request additional information as part of a desk-review process to ensure accuracy in reporiting.
</t>
  </si>
  <si>
    <t>PLEASE INDICATE WHICH SERVICES ARE PROVIDED BY THE CSB</t>
  </si>
  <si>
    <t>Service Participation</t>
  </si>
  <si>
    <t>Code</t>
  </si>
  <si>
    <t>Taxonomy</t>
  </si>
  <si>
    <t>Service</t>
  </si>
  <si>
    <t>STEP</t>
  </si>
  <si>
    <t>Psychiatric Diagnostic Evaluation ‐ no medical svcs*</t>
  </si>
  <si>
    <t>90791</t>
  </si>
  <si>
    <t>MH Outpatient</t>
  </si>
  <si>
    <t>outpatient</t>
  </si>
  <si>
    <t>Psychiatric Diagnostic Evaluation ‐ w/ medical svcs*</t>
  </si>
  <si>
    <t>90792</t>
  </si>
  <si>
    <t>MH Medical Services</t>
  </si>
  <si>
    <t>Alcohol/SA structured screening and brief intervention 15‐30 min</t>
  </si>
  <si>
    <t>99408</t>
  </si>
  <si>
    <t>SUD Outpatient</t>
  </si>
  <si>
    <t>Neurobehavioral status exam, by physician or other QHP, both face‐to‐face</t>
  </si>
  <si>
    <t>96116</t>
  </si>
  <si>
    <t>Psychotherapy w/ patient, 30 min*</t>
  </si>
  <si>
    <t>90832</t>
  </si>
  <si>
    <t>Psychotherapy w/ patient, 45 min*</t>
  </si>
  <si>
    <t>90834</t>
  </si>
  <si>
    <t>Psychotherapy w/ patient, 60 min*</t>
  </si>
  <si>
    <t>90837</t>
  </si>
  <si>
    <t>Psychotherapy for crisis, first 60 min*</t>
  </si>
  <si>
    <t>90839</t>
  </si>
  <si>
    <t>Psychotherapy for crisis, additional 30 min*</t>
  </si>
  <si>
    <t>90840</t>
  </si>
  <si>
    <t>Family/Couples Psychotherapy w/o patient present, 50 min*</t>
  </si>
  <si>
    <t>90846</t>
  </si>
  <si>
    <t>Family/Couples Psychotherapy w/ patient present, 50 min*</t>
  </si>
  <si>
    <t>90847</t>
  </si>
  <si>
    <t>Group Psychotherapy*</t>
  </si>
  <si>
    <t>90853</t>
  </si>
  <si>
    <t>Interactive Complexity Add‐on</t>
  </si>
  <si>
    <t>90785</t>
  </si>
  <si>
    <t>Psychotherapy w/ patient, 30 min, w/ E&amp;M svc*</t>
  </si>
  <si>
    <t>90833</t>
  </si>
  <si>
    <t>Psychotherapy w/ patient, 45 min, w/ E&amp;M svc*</t>
  </si>
  <si>
    <t>90836</t>
  </si>
  <si>
    <t>Psychotherapy w/ patient, 60 min, w/ E&amp;M svc*</t>
  </si>
  <si>
    <t>90838</t>
  </si>
  <si>
    <t>Office Outpatient Visit, New patient, low to moderate severity*</t>
  </si>
  <si>
    <t>99202</t>
  </si>
  <si>
    <t>Office Outpatient Visit, New patient, moderate severity*</t>
  </si>
  <si>
    <t>99203</t>
  </si>
  <si>
    <t>Office Outpatient Visit, New patient, moderate to high severity*</t>
  </si>
  <si>
    <t>99204</t>
  </si>
  <si>
    <t>99205</t>
  </si>
  <si>
    <t>Office Outpatient Visit, Established patient, minimal*</t>
  </si>
  <si>
    <t>99211</t>
  </si>
  <si>
    <t>Office Outpatient Visit, Established patient, minor*</t>
  </si>
  <si>
    <t>99212</t>
  </si>
  <si>
    <t>Office Outpatient Visit, Estbl patient, low to moderate severity*</t>
  </si>
  <si>
    <t>99213</t>
  </si>
  <si>
    <t>Office Outpatient Visit, Estbl patient, moderate to high severity*</t>
  </si>
  <si>
    <t>99214</t>
  </si>
  <si>
    <t>99215</t>
  </si>
  <si>
    <t>Prolonged Service, in office or outpatient setting; 60 min</t>
  </si>
  <si>
    <t>99354</t>
  </si>
  <si>
    <t>Prolonged Service, in office or outpatient setting; addtl 30 min</t>
  </si>
  <si>
    <t>99355</t>
  </si>
  <si>
    <t>Alcohol/SA structured screening and brief intervention &gt; 30 min</t>
  </si>
  <si>
    <t>99409</t>
  </si>
  <si>
    <t>time w/ patient &amp; time interp &amp; report, each addtl hr</t>
  </si>
  <si>
    <t>96121</t>
  </si>
  <si>
    <t>Telehealth, originating site fee*</t>
  </si>
  <si>
    <t>Q3014</t>
  </si>
  <si>
    <t>OMINBUS</t>
  </si>
  <si>
    <t>Mental Health Program ‐ per diem</t>
  </si>
  <si>
    <t>S9480</t>
  </si>
  <si>
    <t>Mental Health Intensive Outpatient Services (MH‐IOP) ‐ per diem</t>
  </si>
  <si>
    <t/>
  </si>
  <si>
    <t>IOP</t>
  </si>
  <si>
    <t>Mental Health Intensive Outpatient Services (MH‐IOP) with Occupational</t>
  </si>
  <si>
    <t>Functional Family Therapy (Bachelor Established)</t>
  </si>
  <si>
    <t>H0036</t>
  </si>
  <si>
    <t>Functional Family Therapy (Master Established)</t>
  </si>
  <si>
    <t>Functional Family Therapy (Bachelor New)</t>
  </si>
  <si>
    <t>Functional Family Therapy (Master New)</t>
  </si>
  <si>
    <t>Office Outpatient Visit, Established patient, minimal</t>
  </si>
  <si>
    <t>Office Outpatient Visit, Established patient, minor</t>
  </si>
  <si>
    <t>Office Outpatient Visit, Estbl patient, low to moderate severity</t>
  </si>
  <si>
    <t>Office Outpatient Visit, Estbl patient, moderate to high severity</t>
  </si>
  <si>
    <t>Medication Assisted Treatment (MAT) induction ‐ Physician</t>
  </si>
  <si>
    <t>H0014</t>
  </si>
  <si>
    <t>SUD MAT</t>
  </si>
  <si>
    <t>Substance Use Care Coordination</t>
  </si>
  <si>
    <t>G9012</t>
  </si>
  <si>
    <t>SUD CM</t>
  </si>
  <si>
    <t>CM</t>
  </si>
  <si>
    <t>Medication Administration</t>
  </si>
  <si>
    <t>H0020</t>
  </si>
  <si>
    <t>SUD Medical Services</t>
  </si>
  <si>
    <t>Opioid treatment services ‐ Individual</t>
  </si>
  <si>
    <t>H0004</t>
  </si>
  <si>
    <t>Opioid treatment services ‐ Group</t>
  </si>
  <si>
    <t>H0005</t>
  </si>
  <si>
    <t>Psychotherapy w/ patient, 30 min ‐ ASAM level 1*</t>
  </si>
  <si>
    <t>Psychotherapy w/ patient, 30 min, w/ E&amp;M svc ‐ ASAM level 1*</t>
  </si>
  <si>
    <t>Psychotherapy w/ patient, 45 min ‐ ASAM level 1*</t>
  </si>
  <si>
    <t>Psychotherapy w/ patient, 45 min, w/ E&amp;M svc ‐ ASAM level 1*</t>
  </si>
  <si>
    <t>Psychotherapy w/ patient, 60 min ‐ ASAM level 1*</t>
  </si>
  <si>
    <t>Psychotherapy w/ patient, 60 min, w/ E&amp;M svc ‐ ASAM level 1*</t>
  </si>
  <si>
    <t>Family Psychotherapy w/o patient, 50 min ‐ ASAM level 1*</t>
  </si>
  <si>
    <t>Family Psychotherapy w/ patient, 50 min ‐ ASAM level 1*</t>
  </si>
  <si>
    <t>Group Psychotherapy ‐ ASAM level 1*</t>
  </si>
  <si>
    <t>Office Outpatient Visit, New patient, low to moderate severity</t>
  </si>
  <si>
    <t>Office Outpatient Visit, New patient, moderate severity</t>
  </si>
  <si>
    <t>Office Outpatient Visit, New patient, moderate to high severity</t>
  </si>
  <si>
    <t>Mobile Crisis (1:1 Licensed)</t>
  </si>
  <si>
    <t>H2011</t>
  </si>
  <si>
    <t>Emergency Services</t>
  </si>
  <si>
    <t>crisis</t>
  </si>
  <si>
    <t>Mobile Crisis (1:1 Prescreener)</t>
  </si>
  <si>
    <t>Mobile Crisis (Non‐Emergency 1:1 Prescreener Licensed)</t>
  </si>
  <si>
    <t>Mobile Crisis (2:1 MA/Peer)</t>
  </si>
  <si>
    <t>Mobile Crisis (2:1 Licensed/Peer)</t>
  </si>
  <si>
    <t>Mobile Crisis (2:1 MA/MA)</t>
  </si>
  <si>
    <t>Mobile Crisis (2:1 Licensed/MA)</t>
  </si>
  <si>
    <t>Community Stabilization</t>
  </si>
  <si>
    <t>S9482</t>
  </si>
  <si>
    <t>MH Crisis Stab</t>
  </si>
  <si>
    <t xml:space="preserve">Peer Support Services ‐ Individual (Substance Use Disorder)                                                   </t>
  </si>
  <si>
    <t>T1012</t>
  </si>
  <si>
    <t>Consumer Run Services</t>
  </si>
  <si>
    <t>peer, psych rehab</t>
  </si>
  <si>
    <t xml:space="preserve">Peer Support Services ‐ Group (Substance Use Disorder)                                                                        </t>
  </si>
  <si>
    <t xml:space="preserve">     </t>
  </si>
  <si>
    <t xml:space="preserve">Peer Support Services ‐ Individual (Mental Health)    </t>
  </si>
  <si>
    <t xml:space="preserve">  H00</t>
  </si>
  <si>
    <t xml:space="preserve">Peer Support Services ‐ Group (Mental Health)      </t>
  </si>
  <si>
    <t xml:space="preserve"> H002</t>
  </si>
  <si>
    <t>Intensive In‐Home Assessment</t>
  </si>
  <si>
    <t>H0031</t>
  </si>
  <si>
    <t>Intensive In‐Home Services, per hour</t>
  </si>
  <si>
    <t>H2012</t>
  </si>
  <si>
    <t>Assessment, Psychosocial Rehab*</t>
  </si>
  <si>
    <t>H0032</t>
  </si>
  <si>
    <t>ACT</t>
  </si>
  <si>
    <t>Psych Rehab</t>
  </si>
  <si>
    <t>Psychosocial Rehabilitation svcs;  per unit</t>
  </si>
  <si>
    <t>H2017</t>
  </si>
  <si>
    <t>MH Day Treatment</t>
  </si>
  <si>
    <t>Assessment, Mental Health Skill Building Services</t>
  </si>
  <si>
    <t>H0046</t>
  </si>
  <si>
    <t>ACT ‐ Contracted as Base Large Team ‐ per diem</t>
  </si>
  <si>
    <t>H0040</t>
  </si>
  <si>
    <t>ACT ‐ Contracted as Base Medium Team ‐ per diem</t>
  </si>
  <si>
    <t>ACT ‐ Contracted as Base Small Team ‐ per diem</t>
  </si>
  <si>
    <t>ACT ‐ Contracted as High Fidelity Large Team ‐ per diem</t>
  </si>
  <si>
    <t>ACT ‐ Contracted as High Fidelity Medium Team ‐ per diem</t>
  </si>
  <si>
    <t>ACT ‐ Contracted as High Fidelity Small Team ‐ per diem</t>
  </si>
  <si>
    <t>Case Management, Foster Care ‐ per month</t>
  </si>
  <si>
    <t>T1016</t>
  </si>
  <si>
    <t>MH CM</t>
  </si>
  <si>
    <t>Case Management, Mental Health, per month</t>
  </si>
  <si>
    <t>H0023</t>
  </si>
  <si>
    <t xml:space="preserve">Substance Use Case Management (licensed by DBHDS)                                                                 </t>
  </si>
  <si>
    <t>H0006</t>
  </si>
  <si>
    <t>Intensive Care Coordination/High Fidelity Wraparound/Comprehensive Community Supports</t>
  </si>
  <si>
    <t>H2015</t>
  </si>
  <si>
    <t>MH Recovery Supports</t>
  </si>
  <si>
    <t>Mental Health Skill Building Services 1 unit = 1 to 2.99 hours per day</t>
  </si>
  <si>
    <t>Mental Health Skill Building Services 2 units = 3 to 4.99 hours per day</t>
  </si>
  <si>
    <t>1 
Quantity of Units</t>
  </si>
  <si>
    <t>Projected Needs</t>
  </si>
  <si>
    <t>PART 1 - PROJECTED ADDITIONAL DIRECT STEP-VA EXPENSES NEEDED</t>
  </si>
  <si>
    <t>PART 1B - PROJECTED ADDITIONAL STEP-VA COSTS UNDER AGREEMENT</t>
  </si>
  <si>
    <t>PART 1C - PROJECTED ADDITIONAL OTHER DIRECT STEP-VA COSTS</t>
  </si>
  <si>
    <t>PART 2 - PROJECTED ADDITIONAL INDIRECT COSTS</t>
  </si>
  <si>
    <t>PART 2B - PROJECTED ADDITIONAL ADMINISTRATIVE COSTS</t>
  </si>
  <si>
    <t>PART 2A - PROJECTED ADDITIONAL SITE COSTS</t>
  </si>
  <si>
    <t>PART 3A - PROJECTED ADDITIONAL DIRECT COSTS FOR NON STEP-VA SERVICES</t>
  </si>
  <si>
    <t>PART 3B - PROJECTED ADDITIONAL NON-REIMBURSABLE COSTS</t>
  </si>
  <si>
    <t>Sub Step</t>
  </si>
  <si>
    <t>Time Factor</t>
  </si>
  <si>
    <t>Various</t>
  </si>
  <si>
    <t>Timed</t>
  </si>
  <si>
    <t>Daily</t>
  </si>
  <si>
    <t>Monthly</t>
  </si>
  <si>
    <t>1.         Psychiatrist</t>
  </si>
  <si>
    <t>2.         Psychiatric nurse</t>
  </si>
  <si>
    <t>3.         Child psychiatrist</t>
  </si>
  <si>
    <t>4.         Adolescent psychiatrist</t>
  </si>
  <si>
    <t>5.         Substance abuse specialist</t>
  </si>
  <si>
    <t>6.         Case manager</t>
  </si>
  <si>
    <t>7.         Recovery coach</t>
  </si>
  <si>
    <t>8.         Peer specialist</t>
  </si>
  <si>
    <t>9.         Family support specialist</t>
  </si>
  <si>
    <t>10.       Licensed clinical social worker</t>
  </si>
  <si>
    <t>11.       Licensed mental health counselor</t>
  </si>
  <si>
    <t>14.       Occupational therapist</t>
  </si>
  <si>
    <t>15.       Interpreters or linguistic counselor</t>
  </si>
  <si>
    <t>13.       Licensed marriage and family therapist</t>
  </si>
  <si>
    <t>17.       Other</t>
  </si>
  <si>
    <t>12.       Mental health professional</t>
  </si>
  <si>
    <t>16.       General practice (performing STEP VA services)</t>
  </si>
  <si>
    <t>18..       Subtotal Salaries and Wages (sum of lines 1-17)</t>
  </si>
  <si>
    <t>19. Benefits</t>
  </si>
  <si>
    <t>20. Other</t>
  </si>
  <si>
    <t>21.       Subtotal staff costs 
             (sum of lines 18-20)</t>
  </si>
  <si>
    <t>18.       Subtotal salaries and wages (sum of lines 1-17)</t>
  </si>
  <si>
    <t>22.       STEP-VA costs outsourced</t>
  </si>
  <si>
    <t>23.       Subtotal other STEP-VA costs              
             (specify details in Comments tab)</t>
  </si>
  <si>
    <t>25.       Medical supplies</t>
  </si>
  <si>
    <t>26.       Transportation (health care staff)</t>
  </si>
  <si>
    <t>27.       Depreciation - medical equipment</t>
  </si>
  <si>
    <t>28.       Professional liability insurance</t>
  </si>
  <si>
    <t xml:space="preserve">29.       Telehealth </t>
  </si>
  <si>
    <t>30.       Subtotal other direct costs not 
             already included (specify details in 
             Comments tab)</t>
  </si>
  <si>
    <t>31.       Subtotal other direct STEP-VA 
             costs (sum of lines 25-30)</t>
  </si>
  <si>
    <t>21.       Subtotal staff costs (sum of lines 18-20)</t>
  </si>
  <si>
    <t>24.       Subtotal costs under agreement 
             (sum of lines 22-23)</t>
  </si>
  <si>
    <t>32.       Total cost of STEP-VA services 
             (other than overhead)
             (sum of lines 21, 24, and 31)</t>
  </si>
  <si>
    <t>33.       Rent</t>
  </si>
  <si>
    <t>34.       Insurance</t>
  </si>
  <si>
    <t>35.       Interest on mortgage or loans</t>
  </si>
  <si>
    <t>36.       Utilities</t>
  </si>
  <si>
    <t>37.       Depreciation - buildings and fixtures</t>
  </si>
  <si>
    <t>38.       Depreciation - equipment</t>
  </si>
  <si>
    <t>39.       Housekeeping and maintenance</t>
  </si>
  <si>
    <t>40.       Property tax</t>
  </si>
  <si>
    <t>41.       Subtotal other site costs 
             (specify details in Comments tab)</t>
  </si>
  <si>
    <t>42.       Subtotal site costs 
             (sum of lines 33-41)</t>
  </si>
  <si>
    <t xml:space="preserve">43.       Office salaries </t>
  </si>
  <si>
    <t>44.       Depreciation - office equipment</t>
  </si>
  <si>
    <t>45.       Office supplies</t>
  </si>
  <si>
    <t>46.       Legal</t>
  </si>
  <si>
    <t>47.       Accounting</t>
  </si>
  <si>
    <t>48.       Insurance</t>
  </si>
  <si>
    <t>49.       Telephone</t>
  </si>
  <si>
    <t>50.       Subtotal other administrative costs 
             (specify details in Comments tab)</t>
  </si>
  <si>
    <t>51.       Subtotal administrative costs 
             (sum of lines 43-50)</t>
  </si>
  <si>
    <t>52.       Total overhead 
             (sum of lines 42 and 51)</t>
  </si>
  <si>
    <t>53.   Subtotal direct costs for non-STEP-VA 
         services
         (specify details in Comments tab)</t>
  </si>
  <si>
    <t>54.     Subtotal direct costs for non-STEP-VA 
           services not allowed
           (specify details in Comments tab)</t>
  </si>
  <si>
    <t>55.       Total costs for non-STEP-VA services 
             (sum of lines 53-54)</t>
  </si>
  <si>
    <t>56.       Total costs 
             (sum of lines 32, 52, and 55)</t>
  </si>
  <si>
    <t>9.        Save for future use.</t>
  </si>
  <si>
    <t>1.         Total direct cost of STEP-VA services (Financial Summary, line 32)</t>
  </si>
  <si>
    <t>PART 2 - DETERMINATION OF STEP-VA SERVICES VISIT RATE</t>
  </si>
  <si>
    <t>PART 3 - DETERMINATION OF STEP-VA SERVICES UNIT RATE</t>
  </si>
  <si>
    <t>2.         Total direct projected needs of STEP-VA services (Projected Needs, line 32)</t>
  </si>
  <si>
    <t>3.         Indirect cost applicable to STEP-VA services (Indirect Cost Allocation, line 16)</t>
  </si>
  <si>
    <t>4.         Total allowable STEP-VA costs (sum of lines 1-3)</t>
  </si>
  <si>
    <t>5.         Total allowable STEP-VA costs (line 4)</t>
  </si>
  <si>
    <t>6.         Total STEP-VA Visits* (Visits, column 1-10, line 3)</t>
  </si>
  <si>
    <t>7.         Unadjusted cost per visits (line 5 divided by line 6)</t>
  </si>
  <si>
    <t>8.         Total allowable STEP-VA costs (line 4)</t>
  </si>
  <si>
    <t>10.         Unadjusted cost per unit (line 8 divided by line 9)</t>
  </si>
  <si>
    <t>Summary Data:</t>
  </si>
  <si>
    <t>Time Factor Units</t>
  </si>
  <si>
    <t>9.         Total STEP-VA Units* (Services, column 1-10, line 3)</t>
  </si>
  <si>
    <t>FTE Counts
0</t>
  </si>
  <si>
    <t>PERSONNEL CHANGES IN 2023-24</t>
  </si>
  <si>
    <t>PERSONNEL NEEDS IN 2025-26</t>
  </si>
  <si>
    <t>41.       Subtotal other site costs (specify details in Comments tab)</t>
  </si>
  <si>
    <t>PART 2 - PERSONNEL ADDITIONS IN 2023-24 DIRECT STEP-VA EXPENSES</t>
  </si>
  <si>
    <t>PART 1 - PERSONNEL COMPENSATION CHANGES IN 2023-24 DIRECT STEP-VA EXPENSES</t>
  </si>
  <si>
    <t>PART 1 - PERSONNEL COMPENSATION CHANGES IN 2025-26 DIRECT STEP-VA EXPENSES</t>
  </si>
  <si>
    <t>PART 2 - PERSONNEL ADDITIONS IN 2025-26 DIRECT STEP-VA EXPENSES</t>
  </si>
  <si>
    <t>Somewhere Community Service Board</t>
  </si>
  <si>
    <t>123 Main Street</t>
  </si>
  <si>
    <t>Somewhere</t>
  </si>
  <si>
    <t>Virginia</t>
  </si>
  <si>
    <t>Rural</t>
  </si>
  <si>
    <t>No</t>
  </si>
  <si>
    <t>Yes</t>
  </si>
  <si>
    <t>Clinic</t>
  </si>
  <si>
    <t>8:00AM</t>
  </si>
  <si>
    <t>8:00PM</t>
  </si>
  <si>
    <t>6:00PM</t>
  </si>
  <si>
    <t>N/A</t>
  </si>
  <si>
    <t>Somewhere Else</t>
  </si>
  <si>
    <t>12345 Medical Street</t>
  </si>
  <si>
    <t>VA</t>
  </si>
  <si>
    <t>yes</t>
  </si>
  <si>
    <t>Somewhere CSB</t>
  </si>
  <si>
    <t>Director</t>
  </si>
  <si>
    <t>Scott</t>
  </si>
  <si>
    <t>Staff wages are allocated by units billed based on the assignment of procedure codes to STEP-VA service categories. Providers with administrative duties are allocated to admin based on time spent on administrative duties as a percentage of overall time.</t>
  </si>
  <si>
    <t>Financial Summary</t>
  </si>
  <si>
    <t>Crisis supplies</t>
  </si>
  <si>
    <t>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</si>
</sst>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
    <numFmt numFmtId="166" formatCode="#,##0.0_);\(#,##0.0\)"/>
    <numFmt numFmtId="167" formatCode="_(* #,##0_);_(* \(#,##0\);_(* &quot;-&quot;??_);_(@_)"/>
    <numFmt numFmtId="168" formatCode="_(&quot;$&quot;* #,##0_);_(&quot;$&quot;* \(#,##0\);_(&quot;$&quot;* &quot;-&quot;??_);_(@_)"/>
  </numFmts>
  <fonts count="31" x14ac:knownFonts="1">
    <font>
      <sz val="11"/>
      <color theme="1"/>
      <name val="Arial"/>
      <family val="2"/>
    </font>
    <font>
      <sz val="11"/>
      <color theme="1"/>
      <name val="Arial"/>
      <family val="2"/>
    </font>
    <font>
      <b/>
      <sz val="10"/>
      <color indexed="9"/>
      <name val="Arial"/>
      <family val="2"/>
    </font>
    <font>
      <sz val="9"/>
      <name val="Arial"/>
      <family val="2"/>
    </font>
    <font>
      <sz val="9"/>
      <color indexed="9"/>
      <name val="Arial"/>
      <family val="2"/>
    </font>
    <font>
      <sz val="10"/>
      <name val="Arial"/>
      <family val="2"/>
    </font>
    <font>
      <sz val="9"/>
      <color theme="1"/>
      <name val="Arial"/>
      <family val="2"/>
    </font>
    <font>
      <b/>
      <sz val="12"/>
      <name val="Arial"/>
      <family val="2"/>
    </font>
    <font>
      <b/>
      <sz val="10"/>
      <name val="Arial"/>
      <family val="2"/>
    </font>
    <font>
      <b/>
      <sz val="9"/>
      <color theme="0"/>
      <name val="Arial"/>
      <family val="2"/>
    </font>
    <font>
      <sz val="9"/>
      <color theme="0"/>
      <name val="Arial"/>
      <family val="2"/>
    </font>
    <font>
      <b/>
      <sz val="9"/>
      <name val="Arial"/>
      <family val="2"/>
    </font>
    <font>
      <i/>
      <sz val="11"/>
      <color theme="1"/>
      <name val="Arial"/>
      <family val="2"/>
    </font>
    <font>
      <sz val="10"/>
      <color theme="1"/>
      <name val="Arial"/>
      <family val="2"/>
    </font>
    <font>
      <sz val="9"/>
      <color rgb="FFFF0000"/>
      <name val="Arial"/>
      <family val="2"/>
    </font>
    <font>
      <sz val="9"/>
      <color rgb="FF7030A0"/>
      <name val="Arial"/>
      <family val="2"/>
    </font>
    <font>
      <sz val="9"/>
      <color rgb="FF00B0F0"/>
      <name val="Arial"/>
      <family val="2"/>
    </font>
    <font>
      <b/>
      <sz val="10"/>
      <color theme="0"/>
      <name val="Arial"/>
      <family val="2"/>
    </font>
    <font>
      <sz val="11"/>
      <color rgb="FFFF0000"/>
      <name val="Arial"/>
      <family val="2"/>
    </font>
    <font>
      <sz val="1"/>
      <color theme="0"/>
      <name val="Arial"/>
      <family val="2"/>
    </font>
    <font>
      <sz val="11"/>
      <color theme="0"/>
      <name val="Arial"/>
      <family val="2"/>
    </font>
    <font>
      <b/>
      <sz val="12"/>
      <color theme="1"/>
      <name val="Arial"/>
      <family val="2"/>
    </font>
    <font>
      <sz val="12"/>
      <color theme="0"/>
      <name val="Arial"/>
      <family val="2"/>
    </font>
    <font>
      <b/>
      <sz val="1"/>
      <name val="Arial"/>
      <family val="2"/>
    </font>
    <font>
      <sz val="11"/>
      <name val="Arial"/>
      <family val="2"/>
    </font>
    <font>
      <sz val="1"/>
      <name val="Arial"/>
      <family val="2"/>
    </font>
    <font>
      <b/>
      <sz val="10"/>
      <color theme="3"/>
      <name val="Arial"/>
      <family val="2"/>
    </font>
    <font>
      <b/>
      <sz val="11"/>
      <color theme="0"/>
      <name val="Calibri"/>
      <family val="2"/>
      <scheme val="minor"/>
    </font>
    <font>
      <sz val="11"/>
      <color rgb="FF000000"/>
      <name val="Calibri"/>
      <family val="2"/>
      <scheme val="minor"/>
    </font>
    <font>
      <sz val="11"/>
      <color rgb="FF000000"/>
      <name val="Calibri"/>
      <family val="2"/>
    </font>
    <font>
      <b/>
      <sz val="9"/>
      <color theme="1"/>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76">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cellStyleXfs>
  <cellXfs count="568">
    <xf numFmtId="0" fontId="0" fillId="0" borderId="0" xfId="0"/>
    <xf numFmtId="0" fontId="3" fillId="0" borderId="13" xfId="0" applyFont="1" applyBorder="1" applyAlignment="1" applyProtection="1">
      <alignment horizontal="left" wrapText="1"/>
    </xf>
    <xf numFmtId="165" fontId="3" fillId="3" borderId="9" xfId="2" applyNumberFormat="1" applyFont="1" applyFill="1" applyBorder="1" applyProtection="1"/>
    <xf numFmtId="165" fontId="11" fillId="3" borderId="21" xfId="0" applyNumberFormat="1" applyFont="1" applyFill="1" applyBorder="1" applyProtection="1"/>
    <xf numFmtId="0" fontId="3" fillId="0" borderId="2" xfId="0" applyFont="1" applyBorder="1" applyAlignment="1" applyProtection="1">
      <alignment horizontal="right"/>
    </xf>
    <xf numFmtId="0" fontId="3" fillId="0" borderId="0" xfId="0" applyFont="1" applyBorder="1" applyAlignment="1" applyProtection="1">
      <alignment wrapText="1"/>
    </xf>
    <xf numFmtId="0" fontId="3" fillId="0" borderId="2" xfId="0" applyFont="1" applyFill="1" applyBorder="1" applyAlignment="1" applyProtection="1">
      <alignment horizontal="right"/>
    </xf>
    <xf numFmtId="14" fontId="3" fillId="0" borderId="0" xfId="0" applyNumberFormat="1" applyFont="1" applyFill="1" applyBorder="1" applyAlignment="1" applyProtection="1">
      <alignment horizontal="left" wrapText="1"/>
    </xf>
    <xf numFmtId="165" fontId="3" fillId="6" borderId="8" xfId="0" applyNumberFormat="1" applyFont="1" applyFill="1" applyBorder="1" applyProtection="1">
      <protection locked="0"/>
    </xf>
    <xf numFmtId="0" fontId="3" fillId="0" borderId="7" xfId="0" applyFont="1" applyBorder="1" applyAlignment="1" applyProtection="1">
      <alignment wrapText="1"/>
    </xf>
    <xf numFmtId="0" fontId="3" fillId="0" borderId="9" xfId="0" applyFont="1" applyFill="1" applyBorder="1" applyAlignment="1" applyProtection="1">
      <alignment horizontal="center" wrapText="1"/>
    </xf>
    <xf numFmtId="165" fontId="3" fillId="3" borderId="14" xfId="2" applyNumberFormat="1" applyFont="1" applyFill="1" applyBorder="1" applyProtection="1"/>
    <xf numFmtId="0" fontId="6" fillId="0" borderId="33" xfId="0" applyFont="1" applyBorder="1" applyAlignment="1" applyProtection="1">
      <alignment horizontal="center"/>
    </xf>
    <xf numFmtId="0" fontId="6" fillId="0" borderId="43" xfId="0" applyFont="1" applyBorder="1" applyAlignment="1" applyProtection="1">
      <alignment horizontal="left"/>
    </xf>
    <xf numFmtId="165" fontId="11" fillId="3" borderId="27" xfId="2" applyNumberFormat="1" applyFont="1" applyFill="1" applyBorder="1" applyProtection="1"/>
    <xf numFmtId="165" fontId="11" fillId="3" borderId="27" xfId="0" applyNumberFormat="1" applyFont="1" applyFill="1" applyBorder="1" applyAlignment="1" applyProtection="1"/>
    <xf numFmtId="0" fontId="22" fillId="0" borderId="0" xfId="0" applyFont="1" applyAlignment="1" applyProtection="1">
      <alignment horizontal="center" vertical="center" wrapText="1"/>
      <protection hidden="1"/>
    </xf>
    <xf numFmtId="14" fontId="3" fillId="0" borderId="0" xfId="0" applyNumberFormat="1" applyFont="1" applyFill="1" applyBorder="1" applyAlignment="1" applyProtection="1">
      <alignment horizontal="left"/>
    </xf>
    <xf numFmtId="165" fontId="11" fillId="3" borderId="27" xfId="0" applyNumberFormat="1" applyFont="1" applyFill="1" applyBorder="1" applyProtection="1"/>
    <xf numFmtId="0" fontId="3" fillId="0" borderId="13" xfId="0" applyFont="1" applyBorder="1" applyAlignment="1" applyProtection="1">
      <alignment wrapText="1"/>
    </xf>
    <xf numFmtId="165" fontId="3" fillId="6" borderId="14" xfId="2" applyNumberFormat="1" applyFont="1" applyFill="1" applyBorder="1" applyProtection="1">
      <protection locked="0"/>
    </xf>
    <xf numFmtId="165" fontId="3" fillId="6" borderId="9" xfId="2" applyNumberFormat="1" applyFont="1" applyFill="1" applyBorder="1" applyProtection="1">
      <protection locked="0"/>
    </xf>
    <xf numFmtId="165" fontId="11" fillId="3" borderId="33" xfId="2" applyNumberFormat="1" applyFont="1" applyFill="1" applyBorder="1" applyAlignment="1" applyProtection="1"/>
    <xf numFmtId="164" fontId="11" fillId="3" borderId="33" xfId="6" applyNumberFormat="1" applyFont="1" applyFill="1" applyBorder="1" applyAlignment="1" applyProtection="1"/>
    <xf numFmtId="165" fontId="11" fillId="3" borderId="34" xfId="2" applyNumberFormat="1" applyFont="1" applyFill="1" applyBorder="1" applyAlignment="1" applyProtection="1"/>
    <xf numFmtId="0" fontId="6" fillId="6" borderId="8" xfId="0" applyFont="1" applyFill="1" applyBorder="1" applyAlignment="1" applyProtection="1">
      <alignment horizontal="center"/>
      <protection locked="0"/>
    </xf>
    <xf numFmtId="0" fontId="6" fillId="6" borderId="33" xfId="0" applyFont="1" applyFill="1" applyBorder="1" applyAlignment="1" applyProtection="1">
      <alignment horizontal="center"/>
      <protection locked="0"/>
    </xf>
    <xf numFmtId="0" fontId="6" fillId="7" borderId="38" xfId="0" applyFont="1" applyFill="1" applyBorder="1" applyAlignment="1" applyProtection="1">
      <alignment vertical="center"/>
      <protection locked="0"/>
    </xf>
    <xf numFmtId="0" fontId="3" fillId="0" borderId="2" xfId="0" applyFont="1" applyBorder="1" applyAlignment="1" applyProtection="1">
      <alignment wrapText="1"/>
    </xf>
    <xf numFmtId="0" fontId="6" fillId="6" borderId="14" xfId="0" applyFont="1" applyFill="1" applyBorder="1" applyAlignment="1" applyProtection="1">
      <alignment horizontal="center"/>
      <protection locked="0"/>
    </xf>
    <xf numFmtId="0" fontId="6" fillId="6" borderId="44" xfId="0" applyFont="1" applyFill="1" applyBorder="1" applyAlignment="1" applyProtection="1">
      <alignment horizontal="center"/>
      <protection locked="0"/>
    </xf>
    <xf numFmtId="0" fontId="6" fillId="0" borderId="8" xfId="0" applyFont="1" applyBorder="1" applyAlignment="1" applyProtection="1">
      <alignment horizontal="center" wrapText="1"/>
    </xf>
    <xf numFmtId="37" fontId="3" fillId="6" borderId="8" xfId="1" applyNumberFormat="1" applyFont="1" applyFill="1" applyBorder="1" applyProtection="1">
      <protection locked="0"/>
    </xf>
    <xf numFmtId="0" fontId="19" fillId="0" borderId="60" xfId="0" applyFont="1" applyBorder="1" applyAlignment="1" applyProtection="1">
      <alignment horizontal="center"/>
    </xf>
    <xf numFmtId="165" fontId="3" fillId="6" borderId="33" xfId="2" applyNumberFormat="1" applyFont="1" applyFill="1" applyBorder="1" applyAlignment="1" applyProtection="1">
      <protection locked="0"/>
    </xf>
    <xf numFmtId="164" fontId="3" fillId="6" borderId="33" xfId="6" applyNumberFormat="1" applyFont="1" applyFill="1" applyBorder="1" applyAlignment="1" applyProtection="1">
      <protection locked="0"/>
    </xf>
    <xf numFmtId="165" fontId="3" fillId="6" borderId="44" xfId="2" applyNumberFormat="1" applyFont="1" applyFill="1" applyBorder="1" applyAlignment="1" applyProtection="1">
      <protection locked="0"/>
    </xf>
    <xf numFmtId="0" fontId="3" fillId="0" borderId="32" xfId="0" applyFont="1" applyFill="1" applyBorder="1" applyAlignment="1" applyProtection="1">
      <alignment horizontal="left"/>
    </xf>
    <xf numFmtId="0" fontId="3" fillId="0" borderId="66" xfId="0" applyFont="1" applyFill="1" applyBorder="1" applyAlignment="1" applyProtection="1"/>
    <xf numFmtId="0" fontId="3" fillId="0" borderId="65" xfId="0" applyFont="1" applyFill="1" applyBorder="1" applyAlignment="1" applyProtection="1"/>
    <xf numFmtId="0" fontId="3" fillId="0" borderId="57" xfId="0" applyFont="1" applyFill="1" applyBorder="1" applyAlignment="1" applyProtection="1"/>
    <xf numFmtId="0" fontId="3" fillId="0" borderId="59" xfId="0" applyFont="1" applyFill="1" applyBorder="1" applyAlignment="1" applyProtection="1"/>
    <xf numFmtId="0" fontId="3" fillId="0" borderId="60" xfId="0" applyFont="1" applyFill="1" applyBorder="1" applyAlignment="1" applyProtection="1"/>
    <xf numFmtId="14" fontId="3" fillId="6" borderId="2" xfId="0" applyNumberFormat="1" applyFont="1" applyFill="1" applyBorder="1" applyAlignment="1" applyProtection="1">
      <alignment horizontal="left"/>
      <protection locked="0"/>
    </xf>
    <xf numFmtId="0" fontId="3" fillId="0" borderId="32" xfId="0" applyFont="1" applyFill="1" applyBorder="1" applyAlignment="1" applyProtection="1">
      <alignment horizontal="left" wrapText="1"/>
    </xf>
    <xf numFmtId="14" fontId="3" fillId="4" borderId="2" xfId="0" applyNumberFormat="1" applyFont="1" applyFill="1" applyBorder="1" applyAlignment="1" applyProtection="1">
      <alignment horizontal="left"/>
    </xf>
    <xf numFmtId="0" fontId="3" fillId="0" borderId="2" xfId="0" applyFont="1" applyBorder="1" applyAlignment="1" applyProtection="1">
      <alignment horizontal="left" wrapText="1"/>
    </xf>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43" fontId="0" fillId="0" borderId="0" xfId="1" applyFont="1" applyProtection="1"/>
    <xf numFmtId="0" fontId="18" fillId="0" borderId="0" xfId="0" applyFont="1" applyProtection="1"/>
    <xf numFmtId="0" fontId="6" fillId="0" borderId="0" xfId="0" applyFont="1" applyFill="1" applyBorder="1" applyAlignment="1" applyProtection="1">
      <alignment horizontal="center" vertical="center"/>
    </xf>
    <xf numFmtId="0" fontId="6" fillId="0" borderId="0" xfId="0" applyFont="1" applyBorder="1" applyProtection="1"/>
    <xf numFmtId="0" fontId="6" fillId="0" borderId="0" xfId="0" applyFont="1" applyProtection="1"/>
    <xf numFmtId="0" fontId="6" fillId="0" borderId="0" xfId="0" applyFont="1" applyFill="1" applyBorder="1" applyProtection="1"/>
    <xf numFmtId="0" fontId="3" fillId="0" borderId="0" xfId="0" applyFont="1" applyProtection="1"/>
    <xf numFmtId="0" fontId="6" fillId="0" borderId="0" xfId="0" applyFont="1" applyFill="1" applyProtection="1"/>
    <xf numFmtId="0" fontId="15" fillId="0" borderId="0" xfId="0" applyFont="1" applyProtection="1"/>
    <xf numFmtId="0" fontId="16" fillId="0" borderId="0" xfId="0" applyFont="1" applyProtection="1"/>
    <xf numFmtId="0" fontId="14" fillId="0" borderId="0" xfId="0" applyFont="1" applyProtection="1"/>
    <xf numFmtId="0" fontId="0" fillId="0" borderId="0" xfId="0" applyFont="1" applyProtection="1"/>
    <xf numFmtId="0" fontId="0" fillId="0" borderId="0" xfId="0" applyFont="1" applyFill="1" applyProtection="1"/>
    <xf numFmtId="0" fontId="24" fillId="0" borderId="0" xfId="0" applyFont="1" applyFill="1" applyProtection="1"/>
    <xf numFmtId="0" fontId="24" fillId="0" borderId="0" xfId="0" applyFont="1" applyProtection="1"/>
    <xf numFmtId="0" fontId="0" fillId="0" borderId="0" xfId="0" applyFont="1" applyBorder="1" applyProtection="1"/>
    <xf numFmtId="0" fontId="12" fillId="0" borderId="0" xfId="0" applyFont="1" applyFill="1" applyBorder="1" applyAlignment="1" applyProtection="1">
      <alignment vertical="top" wrapText="1"/>
    </xf>
    <xf numFmtId="0" fontId="12" fillId="0" borderId="0" xfId="0" applyFont="1" applyFill="1" applyAlignment="1" applyProtection="1">
      <alignment vertical="top" wrapText="1"/>
    </xf>
    <xf numFmtId="0" fontId="13" fillId="0" borderId="0" xfId="0" applyFont="1" applyProtection="1"/>
    <xf numFmtId="0" fontId="5" fillId="0" borderId="0" xfId="0" applyFont="1" applyProtection="1"/>
    <xf numFmtId="0" fontId="3" fillId="0" borderId="0" xfId="0" applyFont="1" applyFill="1" applyProtection="1"/>
    <xf numFmtId="0" fontId="3" fillId="6" borderId="49" xfId="0" applyFont="1" applyFill="1" applyBorder="1" applyAlignment="1" applyProtection="1">
      <alignment vertical="top"/>
      <protection locked="0"/>
    </xf>
    <xf numFmtId="0" fontId="3" fillId="6" borderId="55" xfId="0" applyFont="1" applyFill="1" applyBorder="1" applyAlignment="1" applyProtection="1">
      <alignment vertical="top"/>
      <protection locked="0"/>
    </xf>
    <xf numFmtId="0" fontId="3" fillId="6" borderId="30" xfId="0" applyFont="1" applyFill="1" applyBorder="1" applyAlignment="1" applyProtection="1">
      <protection locked="0"/>
    </xf>
    <xf numFmtId="0" fontId="3" fillId="6" borderId="20" xfId="0" applyFont="1" applyFill="1" applyBorder="1" applyAlignment="1" applyProtection="1">
      <protection locked="0"/>
    </xf>
    <xf numFmtId="0" fontId="3" fillId="6" borderId="31" xfId="0" applyFont="1" applyFill="1" applyBorder="1" applyAlignment="1" applyProtection="1">
      <protection locked="0"/>
    </xf>
    <xf numFmtId="0" fontId="3" fillId="6" borderId="67" xfId="0" applyFont="1" applyFill="1" applyBorder="1" applyAlignment="1" applyProtection="1">
      <protection locked="0"/>
    </xf>
    <xf numFmtId="0" fontId="3" fillId="6" borderId="12" xfId="0" applyFont="1" applyFill="1" applyBorder="1" applyAlignment="1" applyProtection="1">
      <protection locked="0"/>
    </xf>
    <xf numFmtId="0" fontId="3" fillId="6" borderId="55" xfId="0" applyFont="1" applyFill="1" applyBorder="1" applyAlignment="1" applyProtection="1">
      <protection locked="0"/>
    </xf>
    <xf numFmtId="0" fontId="3" fillId="6" borderId="32" xfId="0" applyFont="1" applyFill="1" applyBorder="1" applyAlignment="1" applyProtection="1">
      <protection locked="0"/>
    </xf>
    <xf numFmtId="0" fontId="3" fillId="6" borderId="8" xfId="0" applyFont="1" applyFill="1" applyBorder="1" applyAlignment="1" applyProtection="1">
      <protection locked="0"/>
    </xf>
    <xf numFmtId="0" fontId="3" fillId="6" borderId="33" xfId="0" applyFont="1" applyFill="1" applyBorder="1" applyAlignment="1" applyProtection="1">
      <protection locked="0"/>
    </xf>
    <xf numFmtId="0" fontId="3" fillId="6" borderId="39" xfId="0" applyFont="1" applyFill="1" applyBorder="1" applyAlignment="1" applyProtection="1">
      <alignment vertical="top"/>
      <protection locked="0"/>
    </xf>
    <xf numFmtId="0" fontId="3" fillId="6" borderId="34" xfId="0" applyFont="1" applyFill="1" applyBorder="1" applyAlignment="1" applyProtection="1">
      <alignment vertical="top"/>
      <protection locked="0"/>
    </xf>
    <xf numFmtId="0" fontId="3" fillId="6" borderId="43" xfId="0" applyFont="1" applyFill="1" applyBorder="1" applyAlignment="1" applyProtection="1">
      <protection locked="0"/>
    </xf>
    <xf numFmtId="0" fontId="3" fillId="6" borderId="14" xfId="0" applyFont="1" applyFill="1" applyBorder="1" applyAlignment="1" applyProtection="1">
      <protection locked="0"/>
    </xf>
    <xf numFmtId="0" fontId="3" fillId="6" borderId="44" xfId="0" applyFont="1" applyFill="1" applyBorder="1" applyAlignment="1" applyProtection="1">
      <protection locked="0"/>
    </xf>
    <xf numFmtId="0" fontId="3" fillId="6" borderId="33" xfId="0" applyFont="1" applyFill="1" applyBorder="1" applyAlignment="1" applyProtection="1">
      <alignment horizontal="left"/>
      <protection locked="0"/>
    </xf>
    <xf numFmtId="165" fontId="11" fillId="4" borderId="8" xfId="2" applyNumberFormat="1" applyFont="1" applyFill="1" applyBorder="1" applyProtection="1"/>
    <xf numFmtId="0" fontId="6" fillId="0" borderId="37" xfId="0" applyFont="1" applyFill="1" applyBorder="1" applyAlignment="1" applyProtection="1">
      <alignment horizontal="left" vertical="center" wrapText="1"/>
    </xf>
    <xf numFmtId="0" fontId="6" fillId="0" borderId="6" xfId="0" applyFont="1" applyBorder="1" applyProtection="1"/>
    <xf numFmtId="14" fontId="3" fillId="4" borderId="0" xfId="0" applyNumberFormat="1" applyFont="1" applyFill="1" applyBorder="1" applyAlignment="1" applyProtection="1">
      <alignment horizontal="left"/>
    </xf>
    <xf numFmtId="9" fontId="11" fillId="3" borderId="64" xfId="6" applyFont="1" applyFill="1" applyBorder="1" applyAlignment="1" applyProtection="1"/>
    <xf numFmtId="0" fontId="3" fillId="5" borderId="8" xfId="0" applyFont="1" applyFill="1" applyBorder="1" applyAlignment="1" applyProtection="1">
      <alignment horizontal="center" wrapText="1"/>
    </xf>
    <xf numFmtId="165" fontId="11" fillId="4" borderId="69" xfId="2" applyNumberFormat="1" applyFont="1" applyFill="1" applyBorder="1" applyProtection="1"/>
    <xf numFmtId="165" fontId="11" fillId="4" borderId="27" xfId="2" applyNumberFormat="1" applyFont="1" applyFill="1" applyBorder="1" applyProtection="1"/>
    <xf numFmtId="0" fontId="3" fillId="5" borderId="3" xfId="0" applyFont="1" applyFill="1" applyBorder="1" applyAlignment="1" applyProtection="1">
      <alignment horizontal="center" wrapText="1"/>
    </xf>
    <xf numFmtId="165" fontId="11" fillId="4" borderId="3" xfId="2" applyNumberFormat="1" applyFont="1" applyFill="1" applyBorder="1" applyProtection="1"/>
    <xf numFmtId="165" fontId="11" fillId="4" borderId="28" xfId="2" applyNumberFormat="1" applyFont="1" applyFill="1" applyBorder="1" applyProtection="1"/>
    <xf numFmtId="37" fontId="11" fillId="4" borderId="8" xfId="2" applyNumberFormat="1" applyFont="1" applyFill="1" applyBorder="1" applyProtection="1"/>
    <xf numFmtId="37" fontId="11" fillId="4" borderId="3" xfId="2" applyNumberFormat="1" applyFont="1" applyFill="1" applyBorder="1" applyProtection="1"/>
    <xf numFmtId="0" fontId="3" fillId="5" borderId="38" xfId="0" applyFont="1" applyFill="1" applyBorder="1" applyAlignment="1" applyProtection="1">
      <alignment horizontal="center" wrapText="1"/>
    </xf>
    <xf numFmtId="165" fontId="11" fillId="4" borderId="38" xfId="2" applyNumberFormat="1" applyFont="1" applyFill="1" applyBorder="1" applyProtection="1"/>
    <xf numFmtId="37" fontId="11" fillId="4" borderId="38" xfId="2" applyNumberFormat="1" applyFont="1" applyFill="1" applyBorder="1" applyProtection="1"/>
    <xf numFmtId="165" fontId="11" fillId="4" borderId="70" xfId="2" applyNumberFormat="1" applyFont="1" applyFill="1" applyBorder="1" applyProtection="1"/>
    <xf numFmtId="165" fontId="11" fillId="4" borderId="40" xfId="2" applyNumberFormat="1" applyFont="1" applyFill="1" applyBorder="1" applyProtection="1"/>
    <xf numFmtId="37" fontId="11" fillId="2" borderId="27" xfId="1" applyNumberFormat="1" applyFont="1" applyFill="1" applyBorder="1" applyAlignment="1" applyProtection="1"/>
    <xf numFmtId="37" fontId="3" fillId="6" borderId="3" xfId="1" applyNumberFormat="1" applyFont="1" applyFill="1" applyBorder="1" applyProtection="1">
      <protection locked="0"/>
    </xf>
    <xf numFmtId="0" fontId="6" fillId="0" borderId="17" xfId="0" applyFont="1" applyBorder="1" applyAlignment="1" applyProtection="1">
      <alignment horizontal="left"/>
    </xf>
    <xf numFmtId="0" fontId="6" fillId="0" borderId="42" xfId="0" applyFont="1" applyBorder="1" applyAlignment="1" applyProtection="1"/>
    <xf numFmtId="0" fontId="2" fillId="8" borderId="36" xfId="0" applyFont="1" applyFill="1" applyBorder="1" applyAlignment="1" applyProtection="1"/>
    <xf numFmtId="0" fontId="23" fillId="8" borderId="36" xfId="0" applyFont="1" applyFill="1" applyBorder="1" applyAlignment="1" applyProtection="1">
      <protection locked="0"/>
    </xf>
    <xf numFmtId="0" fontId="2" fillId="8" borderId="61" xfId="0" applyFont="1" applyFill="1" applyBorder="1" applyAlignment="1" applyProtection="1">
      <alignment horizontal="center"/>
    </xf>
    <xf numFmtId="0" fontId="23" fillId="8" borderId="18" xfId="0" applyFont="1" applyFill="1" applyBorder="1" applyAlignment="1" applyProtection="1">
      <alignment horizontal="center"/>
      <protection locked="0"/>
    </xf>
    <xf numFmtId="165" fontId="3" fillId="3" borderId="8" xfId="0" applyNumberFormat="1" applyFont="1" applyFill="1" applyBorder="1" applyProtection="1">
      <protection locked="0"/>
    </xf>
    <xf numFmtId="165" fontId="3" fillId="3" borderId="14" xfId="0" applyNumberFormat="1" applyFont="1" applyFill="1" applyBorder="1" applyProtection="1">
      <protection locked="0"/>
    </xf>
    <xf numFmtId="165" fontId="3" fillId="7" borderId="9" xfId="2" applyNumberFormat="1" applyFont="1" applyFill="1" applyBorder="1" applyProtection="1"/>
    <xf numFmtId="165" fontId="3" fillId="7" borderId="14" xfId="2" applyNumberFormat="1" applyFont="1" applyFill="1" applyBorder="1" applyProtection="1"/>
    <xf numFmtId="165" fontId="3" fillId="4" borderId="8" xfId="0" applyNumberFormat="1" applyFont="1" applyFill="1" applyBorder="1" applyProtection="1">
      <protection locked="0"/>
    </xf>
    <xf numFmtId="165" fontId="3" fillId="4" borderId="14" xfId="0" applyNumberFormat="1" applyFont="1" applyFill="1" applyBorder="1" applyProtection="1">
      <protection locked="0"/>
    </xf>
    <xf numFmtId="37" fontId="11" fillId="4" borderId="38" xfId="1" applyNumberFormat="1" applyFont="1" applyFill="1" applyBorder="1" applyProtection="1">
      <protection locked="0"/>
    </xf>
    <xf numFmtId="37" fontId="11" fillId="2" borderId="34" xfId="1" applyNumberFormat="1" applyFont="1" applyFill="1" applyBorder="1" applyAlignment="1" applyProtection="1"/>
    <xf numFmtId="165" fontId="11" fillId="4" borderId="14" xfId="2" applyNumberFormat="1" applyFont="1" applyFill="1" applyBorder="1" applyProtection="1"/>
    <xf numFmtId="0" fontId="3" fillId="0" borderId="32" xfId="0" applyFont="1" applyFill="1" applyBorder="1" applyAlignment="1" applyProtection="1">
      <alignment horizontal="left" wrapText="1"/>
    </xf>
    <xf numFmtId="14" fontId="3" fillId="4" borderId="2" xfId="0" applyNumberFormat="1" applyFont="1" applyFill="1" applyBorder="1" applyAlignment="1" applyProtection="1">
      <alignment horizontal="left"/>
    </xf>
    <xf numFmtId="166" fontId="3" fillId="6" borderId="8" xfId="1" applyNumberFormat="1" applyFont="1" applyFill="1" applyBorder="1" applyProtection="1">
      <protection locked="0"/>
    </xf>
    <xf numFmtId="166" fontId="3" fillId="6" borderId="3" xfId="1" applyNumberFormat="1" applyFont="1" applyFill="1" applyBorder="1" applyProtection="1">
      <protection locked="0"/>
    </xf>
    <xf numFmtId="166" fontId="11" fillId="4" borderId="38" xfId="1" applyNumberFormat="1" applyFont="1" applyFill="1" applyBorder="1" applyProtection="1">
      <protection locked="0"/>
    </xf>
    <xf numFmtId="166" fontId="11" fillId="2" borderId="27" xfId="1" applyNumberFormat="1" applyFont="1" applyFill="1" applyBorder="1" applyAlignment="1" applyProtection="1"/>
    <xf numFmtId="166" fontId="11" fillId="2" borderId="34" xfId="1" applyNumberFormat="1" applyFont="1" applyFill="1" applyBorder="1" applyAlignment="1" applyProtection="1"/>
    <xf numFmtId="0" fontId="3" fillId="0" borderId="45" xfId="0" applyFont="1" applyFill="1" applyBorder="1" applyAlignment="1" applyProtection="1"/>
    <xf numFmtId="0" fontId="3" fillId="0" borderId="4" xfId="0" applyFont="1" applyFill="1" applyBorder="1" applyAlignment="1" applyProtection="1"/>
    <xf numFmtId="0" fontId="3" fillId="0" borderId="46" xfId="0" applyFont="1" applyFill="1" applyBorder="1" applyAlignment="1" applyProtection="1"/>
    <xf numFmtId="167" fontId="3" fillId="7" borderId="71" xfId="1" applyNumberFormat="1" applyFont="1" applyFill="1" applyBorder="1" applyAlignment="1" applyProtection="1">
      <alignment vertical="top" wrapText="1"/>
      <protection locked="0"/>
    </xf>
    <xf numFmtId="0" fontId="28" fillId="10" borderId="8" xfId="0" applyFont="1" applyFill="1" applyBorder="1" applyAlignment="1">
      <alignment horizontal="center" vertical="center"/>
    </xf>
    <xf numFmtId="0" fontId="28" fillId="10" borderId="8" xfId="0" quotePrefix="1" applyFont="1" applyFill="1" applyBorder="1" applyAlignment="1">
      <alignment horizontal="center" vertical="center"/>
    </xf>
    <xf numFmtId="0" fontId="28" fillId="10" borderId="8" xfId="0" applyFont="1" applyFill="1" applyBorder="1" applyAlignment="1">
      <alignment vertical="center"/>
    </xf>
    <xf numFmtId="0" fontId="28" fillId="0" borderId="8" xfId="0" applyFont="1" applyBorder="1" applyAlignment="1">
      <alignment horizontal="center" vertical="center"/>
    </xf>
    <xf numFmtId="0" fontId="0" fillId="0" borderId="8" xfId="0" applyBorder="1" applyAlignment="1">
      <alignment vertical="center"/>
    </xf>
    <xf numFmtId="0" fontId="28" fillId="0" borderId="8" xfId="0" applyFont="1" applyBorder="1" applyAlignment="1">
      <alignment horizontal="center" vertical="center" wrapText="1"/>
    </xf>
    <xf numFmtId="0" fontId="0" fillId="0" borderId="8" xfId="0" applyBorder="1" applyAlignment="1">
      <alignment horizontal="center" vertical="center" wrapText="1"/>
    </xf>
    <xf numFmtId="0" fontId="29" fillId="10" borderId="8" xfId="0" applyFont="1" applyFill="1" applyBorder="1" applyAlignment="1">
      <alignment horizontal="center" vertical="center"/>
    </xf>
    <xf numFmtId="0" fontId="29" fillId="0" borderId="8" xfId="0" applyFont="1" applyBorder="1" applyAlignment="1">
      <alignment horizontal="center" vertical="center" wrapText="1"/>
    </xf>
    <xf numFmtId="0" fontId="29" fillId="0" borderId="8" xfId="0" applyFont="1" applyBorder="1" applyAlignment="1">
      <alignment horizontal="center" vertical="center"/>
    </xf>
    <xf numFmtId="0" fontId="29" fillId="0" borderId="8" xfId="0" applyFont="1" applyBorder="1" applyAlignment="1">
      <alignment vertical="center"/>
    </xf>
    <xf numFmtId="0" fontId="27" fillId="9" borderId="30" xfId="0" applyFont="1" applyFill="1" applyBorder="1" applyAlignment="1">
      <alignment horizontal="center"/>
    </xf>
    <xf numFmtId="0" fontId="27" fillId="9" borderId="20" xfId="0" applyFont="1" applyFill="1" applyBorder="1" applyAlignment="1">
      <alignment horizontal="center"/>
    </xf>
    <xf numFmtId="0" fontId="27" fillId="9" borderId="20" xfId="0" applyFont="1" applyFill="1" applyBorder="1"/>
    <xf numFmtId="0" fontId="28" fillId="10" borderId="32" xfId="0" applyFont="1" applyFill="1" applyBorder="1" applyAlignment="1">
      <alignment horizontal="center" vertical="center"/>
    </xf>
    <xf numFmtId="167" fontId="3" fillId="7" borderId="33" xfId="1" applyNumberFormat="1" applyFont="1" applyFill="1" applyBorder="1" applyAlignment="1" applyProtection="1">
      <alignment vertical="top" wrapText="1"/>
      <protection locked="0"/>
    </xf>
    <xf numFmtId="0" fontId="28" fillId="0" borderId="32" xfId="0" applyFont="1" applyBorder="1" applyAlignment="1">
      <alignment horizontal="center" vertical="center"/>
    </xf>
    <xf numFmtId="0" fontId="29" fillId="10" borderId="32" xfId="0" applyFont="1" applyFill="1" applyBorder="1" applyAlignment="1">
      <alignment horizontal="center" vertical="center"/>
    </xf>
    <xf numFmtId="0" fontId="6" fillId="0" borderId="47" xfId="0" applyFont="1" applyBorder="1" applyProtection="1"/>
    <xf numFmtId="0" fontId="6" fillId="0" borderId="39" xfId="0" applyFont="1" applyBorder="1" applyProtection="1"/>
    <xf numFmtId="0" fontId="6" fillId="0" borderId="25" xfId="0" applyFont="1" applyBorder="1" applyProtection="1"/>
    <xf numFmtId="0" fontId="6" fillId="0" borderId="40" xfId="0" applyFont="1" applyBorder="1" applyProtection="1"/>
    <xf numFmtId="0" fontId="0" fillId="11" borderId="8" xfId="0" applyFill="1" applyBorder="1" applyAlignment="1">
      <alignment horizontal="center" vertical="center" wrapText="1"/>
    </xf>
    <xf numFmtId="0" fontId="27" fillId="9" borderId="31" xfId="0" applyFont="1" applyFill="1" applyBorder="1" applyAlignment="1">
      <alignment horizontal="center" wrapText="1"/>
    </xf>
    <xf numFmtId="0" fontId="3" fillId="0" borderId="2" xfId="0" applyFont="1" applyFill="1" applyBorder="1" applyAlignment="1" applyProtection="1">
      <alignment horizontal="left"/>
    </xf>
    <xf numFmtId="0" fontId="6" fillId="0" borderId="25" xfId="0" applyFont="1" applyBorder="1" applyAlignment="1" applyProtection="1">
      <alignment horizontal="left"/>
    </xf>
    <xf numFmtId="0" fontId="3" fillId="0" borderId="7" xfId="0" applyFont="1" applyFill="1" applyBorder="1" applyAlignment="1" applyProtection="1">
      <alignment horizontal="left"/>
    </xf>
    <xf numFmtId="0" fontId="3" fillId="0" borderId="7" xfId="0" applyFont="1" applyFill="1" applyBorder="1" applyAlignment="1" applyProtection="1">
      <alignment horizontal="left" wrapText="1"/>
    </xf>
    <xf numFmtId="14" fontId="3" fillId="4" borderId="72" xfId="0" applyNumberFormat="1" applyFont="1" applyFill="1" applyBorder="1" applyAlignment="1" applyProtection="1">
      <alignment horizontal="left"/>
    </xf>
    <xf numFmtId="0" fontId="6" fillId="0" borderId="7" xfId="0" applyFont="1" applyBorder="1" applyAlignment="1" applyProtection="1">
      <alignment horizontal="left"/>
    </xf>
    <xf numFmtId="0" fontId="3" fillId="0" borderId="73" xfId="0" applyFont="1" applyFill="1" applyBorder="1" applyAlignment="1" applyProtection="1">
      <alignment horizontal="center" wrapText="1"/>
    </xf>
    <xf numFmtId="0" fontId="3" fillId="0" borderId="1" xfId="0" applyFont="1" applyBorder="1" applyAlignment="1" applyProtection="1">
      <alignment wrapText="1"/>
    </xf>
    <xf numFmtId="14" fontId="3" fillId="4" borderId="4" xfId="0" applyNumberFormat="1" applyFont="1" applyFill="1" applyBorder="1" applyAlignment="1" applyProtection="1">
      <alignment horizontal="left"/>
    </xf>
    <xf numFmtId="165" fontId="3" fillId="7" borderId="8" xfId="2" applyNumberFormat="1" applyFont="1" applyFill="1" applyBorder="1" applyProtection="1"/>
    <xf numFmtId="165" fontId="11" fillId="3" borderId="74" xfId="0" applyNumberFormat="1" applyFont="1" applyFill="1" applyBorder="1" applyProtection="1"/>
    <xf numFmtId="165" fontId="3" fillId="3" borderId="8" xfId="2" applyNumberFormat="1" applyFont="1" applyFill="1" applyBorder="1" applyProtection="1"/>
    <xf numFmtId="0" fontId="3" fillId="0" borderId="8" xfId="0" applyFont="1" applyFill="1" applyBorder="1" applyAlignment="1" applyProtection="1">
      <alignment horizontal="center" wrapText="1"/>
    </xf>
    <xf numFmtId="0" fontId="3" fillId="0" borderId="2" xfId="0" applyFont="1" applyBorder="1" applyAlignment="1" applyProtection="1">
      <alignment horizontal="left"/>
    </xf>
    <xf numFmtId="0" fontId="3" fillId="0" borderId="7" xfId="0" applyFont="1" applyBorder="1" applyAlignment="1" applyProtection="1">
      <alignment horizontal="left"/>
    </xf>
    <xf numFmtId="0" fontId="3" fillId="0" borderId="25" xfId="0" applyFont="1" applyFill="1" applyBorder="1" applyAlignment="1" applyProtection="1">
      <alignment horizontal="left"/>
    </xf>
    <xf numFmtId="0" fontId="11" fillId="0" borderId="63" xfId="0" applyFont="1" applyFill="1" applyBorder="1" applyAlignment="1" applyProtection="1">
      <alignment horizontal="center" vertical="center" wrapText="1"/>
    </xf>
    <xf numFmtId="0" fontId="3" fillId="0" borderId="2" xfId="0" applyFont="1" applyBorder="1" applyAlignment="1" applyProtection="1">
      <alignment horizontal="left" wrapText="1"/>
    </xf>
    <xf numFmtId="14" fontId="3" fillId="4" borderId="2" xfId="0" applyNumberFormat="1" applyFont="1" applyFill="1" applyBorder="1" applyAlignment="1" applyProtection="1">
      <alignment horizontal="left"/>
    </xf>
    <xf numFmtId="14" fontId="3" fillId="4" borderId="38" xfId="0" applyNumberFormat="1" applyFont="1" applyFill="1" applyBorder="1" applyAlignment="1" applyProtection="1">
      <alignment horizontal="left"/>
    </xf>
    <xf numFmtId="0" fontId="3" fillId="0" borderId="0" xfId="0" applyFont="1" applyFill="1" applyBorder="1" applyAlignment="1" applyProtection="1">
      <alignment horizontal="left" vertical="center" indent="3"/>
    </xf>
    <xf numFmtId="0" fontId="3" fillId="0" borderId="13" xfId="0" applyFont="1" applyFill="1" applyBorder="1" applyAlignment="1" applyProtection="1">
      <alignment horizontal="left" wrapText="1"/>
    </xf>
    <xf numFmtId="0" fontId="27" fillId="9" borderId="19" xfId="0" applyFont="1" applyFill="1" applyBorder="1" applyAlignment="1">
      <alignment horizontal="center"/>
    </xf>
    <xf numFmtId="0" fontId="28" fillId="10" borderId="3" xfId="0" applyFont="1" applyFill="1" applyBorder="1" applyAlignment="1">
      <alignment horizontal="center" vertical="center"/>
    </xf>
    <xf numFmtId="0" fontId="28" fillId="0" borderId="3" xfId="0" applyFont="1" applyBorder="1" applyAlignment="1">
      <alignment horizontal="center" vertical="center"/>
    </xf>
    <xf numFmtId="0" fontId="29" fillId="10" borderId="3" xfId="0" applyFont="1" applyFill="1" applyBorder="1" applyAlignment="1">
      <alignment horizontal="center" vertical="center"/>
    </xf>
    <xf numFmtId="0" fontId="27" fillId="9" borderId="20" xfId="0" applyFont="1" applyFill="1" applyBorder="1" applyAlignment="1">
      <alignment horizontal="center" vertical="center" wrapText="1"/>
    </xf>
    <xf numFmtId="43" fontId="28" fillId="10" borderId="8" xfId="1" applyFont="1" applyFill="1" applyBorder="1" applyAlignment="1">
      <alignment horizontal="center" vertical="center"/>
    </xf>
    <xf numFmtId="43" fontId="28" fillId="0" borderId="8" xfId="1" applyFont="1" applyBorder="1" applyAlignment="1">
      <alignment horizontal="center" vertical="center"/>
    </xf>
    <xf numFmtId="43" fontId="29" fillId="0" borderId="8" xfId="1" applyFont="1" applyBorder="1" applyAlignment="1">
      <alignment horizontal="center" vertical="center"/>
    </xf>
    <xf numFmtId="0" fontId="3" fillId="0" borderId="4" xfId="0" applyFont="1" applyBorder="1" applyAlignment="1" applyProtection="1">
      <alignment wrapText="1"/>
    </xf>
    <xf numFmtId="0" fontId="3" fillId="0" borderId="5" xfId="0" applyFont="1" applyFill="1" applyBorder="1" applyAlignment="1" applyProtection="1">
      <alignment horizontal="left" wrapText="1"/>
    </xf>
    <xf numFmtId="43" fontId="3" fillId="6" borderId="8" xfId="1" applyFont="1" applyFill="1" applyBorder="1" applyProtection="1">
      <protection locked="0"/>
    </xf>
    <xf numFmtId="43" fontId="11" fillId="3" borderId="27" xfId="1" applyFont="1" applyFill="1" applyBorder="1" applyProtection="1"/>
    <xf numFmtId="43" fontId="3" fillId="6" borderId="9" xfId="1" applyFont="1" applyFill="1" applyBorder="1" applyProtection="1">
      <protection locked="0"/>
    </xf>
    <xf numFmtId="43" fontId="3" fillId="6" borderId="14" xfId="1" applyFont="1" applyFill="1" applyBorder="1" applyProtection="1">
      <protection locked="0"/>
    </xf>
    <xf numFmtId="43" fontId="11" fillId="3" borderId="21" xfId="1" applyFont="1" applyFill="1" applyBorder="1" applyProtection="1"/>
    <xf numFmtId="43" fontId="11" fillId="3" borderId="27" xfId="1" applyFont="1" applyFill="1" applyBorder="1" applyAlignment="1" applyProtection="1"/>
    <xf numFmtId="43" fontId="3" fillId="7" borderId="9" xfId="1" applyFont="1" applyFill="1" applyBorder="1" applyProtection="1"/>
    <xf numFmtId="43" fontId="3" fillId="7" borderId="14" xfId="1" applyFont="1" applyFill="1" applyBorder="1" applyProtection="1"/>
    <xf numFmtId="0" fontId="3" fillId="0" borderId="2" xfId="0" applyFont="1" applyBorder="1" applyAlignment="1">
      <alignment wrapText="1"/>
    </xf>
    <xf numFmtId="0" fontId="3" fillId="0" borderId="37" xfId="0" applyFont="1" applyBorder="1" applyAlignment="1"/>
    <xf numFmtId="0" fontId="3" fillId="0" borderId="26" xfId="0" applyFont="1" applyFill="1" applyBorder="1" applyAlignment="1" applyProtection="1"/>
    <xf numFmtId="0" fontId="3" fillId="0" borderId="25" xfId="0" applyFont="1" applyFill="1" applyBorder="1" applyAlignment="1" applyProtection="1"/>
    <xf numFmtId="165" fontId="3" fillId="3" borderId="73" xfId="2" applyNumberFormat="1" applyFont="1" applyFill="1" applyBorder="1" applyProtection="1"/>
    <xf numFmtId="165" fontId="11" fillId="3" borderId="8" xfId="2" applyNumberFormat="1" applyFont="1" applyFill="1" applyBorder="1" applyProtection="1"/>
    <xf numFmtId="165" fontId="3" fillId="6" borderId="12" xfId="0" applyNumberFormat="1" applyFont="1" applyFill="1" applyBorder="1" applyProtection="1">
      <protection locked="0"/>
    </xf>
    <xf numFmtId="0" fontId="3" fillId="0" borderId="2" xfId="0" applyFont="1" applyBorder="1" applyAlignment="1"/>
    <xf numFmtId="0" fontId="3" fillId="0" borderId="1" xfId="0" applyFont="1" applyBorder="1" applyAlignment="1" applyProtection="1">
      <alignment horizontal="left"/>
    </xf>
    <xf numFmtId="0" fontId="3" fillId="0" borderId="4" xfId="0" applyFont="1" applyBorder="1" applyAlignment="1" applyProtection="1">
      <alignment horizontal="left"/>
    </xf>
    <xf numFmtId="43" fontId="3" fillId="6" borderId="12" xfId="1" applyFont="1" applyFill="1" applyBorder="1" applyProtection="1">
      <protection locked="0"/>
    </xf>
    <xf numFmtId="43" fontId="11" fillId="3" borderId="8" xfId="1" applyFont="1" applyFill="1" applyBorder="1" applyAlignment="1" applyProtection="1"/>
    <xf numFmtId="165" fontId="11" fillId="3" borderId="8" xfId="2" applyNumberFormat="1" applyFont="1" applyFill="1" applyBorder="1" applyAlignment="1" applyProtection="1"/>
    <xf numFmtId="165" fontId="11" fillId="4" borderId="9" xfId="2" applyNumberFormat="1" applyFont="1" applyFill="1" applyBorder="1" applyProtection="1"/>
    <xf numFmtId="165" fontId="11" fillId="4" borderId="46" xfId="2" applyNumberFormat="1" applyFont="1" applyFill="1" applyBorder="1" applyProtection="1"/>
    <xf numFmtId="0" fontId="28" fillId="12" borderId="32" xfId="0" applyFont="1" applyFill="1" applyBorder="1" applyAlignment="1">
      <alignment horizontal="center" vertical="center"/>
    </xf>
    <xf numFmtId="0" fontId="6" fillId="0" borderId="8" xfId="0" applyFont="1" applyBorder="1" applyProtection="1"/>
    <xf numFmtId="0" fontId="0" fillId="0" borderId="8" xfId="0" applyBorder="1"/>
    <xf numFmtId="0" fontId="28" fillId="10" borderId="7" xfId="0" applyFont="1" applyFill="1" applyBorder="1" applyAlignment="1">
      <alignment vertical="center"/>
    </xf>
    <xf numFmtId="0" fontId="27" fillId="9" borderId="68" xfId="0" applyFont="1" applyFill="1" applyBorder="1" applyAlignment="1">
      <alignment horizontal="center" wrapText="1"/>
    </xf>
    <xf numFmtId="0" fontId="28" fillId="10" borderId="12" xfId="0" applyFont="1" applyFill="1" applyBorder="1" applyAlignment="1">
      <alignment horizontal="center" vertical="center"/>
    </xf>
    <xf numFmtId="0" fontId="6" fillId="0" borderId="12" xfId="0" applyFont="1" applyBorder="1" applyProtection="1"/>
    <xf numFmtId="0" fontId="30" fillId="0" borderId="57" xfId="0" applyFont="1" applyBorder="1" applyProtection="1"/>
    <xf numFmtId="0" fontId="6" fillId="0" borderId="63" xfId="0" applyFont="1" applyBorder="1" applyProtection="1"/>
    <xf numFmtId="0" fontId="6" fillId="0" borderId="75" xfId="0" applyFont="1" applyBorder="1" applyProtection="1"/>
    <xf numFmtId="0" fontId="6" fillId="0" borderId="12" xfId="0" applyFont="1" applyBorder="1" applyAlignment="1" applyProtection="1">
      <alignment horizontal="center"/>
    </xf>
    <xf numFmtId="0" fontId="6" fillId="0" borderId="8" xfId="0" applyFont="1" applyBorder="1" applyAlignment="1" applyProtection="1">
      <alignment horizontal="center"/>
    </xf>
    <xf numFmtId="0" fontId="3" fillId="0" borderId="2" xfId="0" applyFont="1" applyBorder="1" applyAlignment="1" applyProtection="1">
      <alignment horizontal="left"/>
    </xf>
    <xf numFmtId="0" fontId="3" fillId="0" borderId="25" xfId="0" applyFont="1" applyFill="1" applyBorder="1" applyAlignment="1" applyProtection="1">
      <alignment horizontal="left"/>
    </xf>
    <xf numFmtId="0" fontId="11" fillId="0" borderId="63" xfId="0" applyFont="1" applyFill="1" applyBorder="1" applyAlignment="1" applyProtection="1">
      <alignment horizontal="center" vertical="center" wrapText="1"/>
    </xf>
    <xf numFmtId="0" fontId="3" fillId="0" borderId="2" xfId="0" applyFont="1" applyBorder="1" applyAlignment="1" applyProtection="1">
      <alignment horizontal="left" wrapText="1"/>
    </xf>
    <xf numFmtId="14" fontId="3" fillId="4" borderId="2" xfId="0" applyNumberFormat="1" applyFont="1" applyFill="1" applyBorder="1" applyAlignment="1" applyProtection="1">
      <alignment horizontal="left"/>
    </xf>
    <xf numFmtId="0" fontId="3" fillId="0" borderId="0" xfId="0" applyFont="1" applyFill="1" applyBorder="1" applyAlignment="1" applyProtection="1">
      <alignment horizontal="left" vertical="center" indent="3"/>
    </xf>
    <xf numFmtId="0" fontId="3" fillId="0" borderId="2" xfId="0" applyFont="1" applyBorder="1" applyAlignment="1" applyProtection="1">
      <alignment horizontal="left"/>
    </xf>
    <xf numFmtId="0" fontId="3" fillId="0" borderId="3" xfId="0" applyFont="1" applyFill="1" applyBorder="1" applyAlignment="1" applyProtection="1">
      <alignment horizontal="left"/>
    </xf>
    <xf numFmtId="0" fontId="3" fillId="0" borderId="2" xfId="0" applyFont="1" applyBorder="1" applyAlignment="1" applyProtection="1">
      <alignment horizontal="left" wrapText="1"/>
    </xf>
    <xf numFmtId="0" fontId="11" fillId="0" borderId="63" xfId="0" applyFont="1" applyFill="1" applyBorder="1" applyAlignment="1" applyProtection="1">
      <alignment horizontal="center" vertical="center" wrapText="1"/>
    </xf>
    <xf numFmtId="0" fontId="3" fillId="0" borderId="25" xfId="0" applyFont="1" applyFill="1" applyBorder="1" applyAlignment="1" applyProtection="1">
      <alignment horizontal="left"/>
    </xf>
    <xf numFmtId="0" fontId="3" fillId="0" borderId="0" xfId="0" applyFont="1" applyFill="1" applyBorder="1" applyAlignment="1" applyProtection="1">
      <alignment horizontal="left" vertical="center" indent="3"/>
    </xf>
    <xf numFmtId="0" fontId="3" fillId="0" borderId="3" xfId="0" applyFont="1" applyBorder="1" applyAlignment="1" applyProtection="1">
      <alignment wrapText="1"/>
    </xf>
    <xf numFmtId="43" fontId="3" fillId="3" borderId="8" xfId="1" applyFont="1" applyFill="1" applyBorder="1" applyProtection="1">
      <protection locked="0"/>
    </xf>
    <xf numFmtId="14" fontId="3" fillId="4" borderId="7"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xf numFmtId="165" fontId="3" fillId="6" borderId="12" xfId="2" applyNumberFormat="1" applyFont="1" applyFill="1" applyBorder="1" applyProtection="1">
      <protection locked="0"/>
    </xf>
    <xf numFmtId="165" fontId="3" fillId="6" borderId="8" xfId="2" applyNumberFormat="1" applyFont="1" applyFill="1" applyBorder="1" applyProtection="1">
      <protection locked="0"/>
    </xf>
    <xf numFmtId="0" fontId="3" fillId="3" borderId="3" xfId="0" applyFont="1" applyFill="1" applyBorder="1" applyAlignment="1" applyProtection="1">
      <alignment horizontal="left"/>
    </xf>
    <xf numFmtId="0" fontId="3" fillId="3" borderId="5" xfId="0" applyFont="1" applyFill="1" applyBorder="1" applyAlignment="1" applyProtection="1">
      <alignment horizontal="left" wrapText="1"/>
    </xf>
    <xf numFmtId="168" fontId="3" fillId="3" borderId="8" xfId="2" applyNumberFormat="1" applyFont="1" applyFill="1" applyBorder="1" applyProtection="1">
      <protection locked="0"/>
    </xf>
    <xf numFmtId="165" fontId="3" fillId="3" borderId="8" xfId="2" applyNumberFormat="1" applyFont="1" applyFill="1" applyBorder="1" applyProtection="1">
      <protection locked="0"/>
    </xf>
    <xf numFmtId="44" fontId="3" fillId="3" borderId="8" xfId="2" applyFont="1" applyFill="1" applyBorder="1" applyProtection="1">
      <protection locked="0"/>
    </xf>
    <xf numFmtId="43" fontId="6" fillId="0" borderId="0" xfId="1" applyFont="1" applyProtection="1"/>
    <xf numFmtId="43" fontId="6" fillId="0" borderId="0" xfId="0" applyNumberFormat="1" applyFont="1" applyProtection="1"/>
    <xf numFmtId="167" fontId="3" fillId="6" borderId="8" xfId="1" applyNumberFormat="1" applyFont="1" applyFill="1" applyBorder="1" applyProtection="1">
      <protection locked="0"/>
    </xf>
    <xf numFmtId="167" fontId="3" fillId="6" borderId="9" xfId="1" applyNumberFormat="1" applyFont="1" applyFill="1" applyBorder="1" applyProtection="1">
      <protection locked="0"/>
    </xf>
    <xf numFmtId="9" fontId="6" fillId="0" borderId="0" xfId="6" applyFont="1" applyProtection="1"/>
    <xf numFmtId="0" fontId="2" fillId="8" borderId="35" xfId="0" applyFont="1" applyFill="1" applyBorder="1" applyAlignment="1" applyProtection="1">
      <alignment horizontal="center"/>
    </xf>
    <xf numFmtId="0" fontId="2" fillId="8" borderId="18" xfId="0" applyFont="1" applyFill="1" applyBorder="1" applyAlignment="1" applyProtection="1">
      <alignment horizontal="center"/>
    </xf>
    <xf numFmtId="0" fontId="2" fillId="8" borderId="36" xfId="0" applyFont="1" applyFill="1" applyBorder="1" applyAlignment="1" applyProtection="1">
      <alignment horizontal="center"/>
    </xf>
    <xf numFmtId="0" fontId="3" fillId="6" borderId="2" xfId="0" applyFont="1" applyFill="1" applyBorder="1" applyAlignment="1" applyProtection="1">
      <alignment horizontal="left"/>
      <protection locked="0"/>
    </xf>
    <xf numFmtId="0" fontId="3" fillId="6" borderId="38" xfId="0" applyFont="1" applyFill="1" applyBorder="1" applyAlignment="1" applyProtection="1">
      <alignment horizontal="left"/>
      <protection locked="0"/>
    </xf>
    <xf numFmtId="0" fontId="6" fillId="6" borderId="7" xfId="0" applyFont="1" applyFill="1" applyBorder="1" applyAlignment="1" applyProtection="1">
      <alignment horizontal="center"/>
      <protection locked="0"/>
    </xf>
    <xf numFmtId="0" fontId="6" fillId="6" borderId="3" xfId="0" applyFont="1" applyFill="1" applyBorder="1" applyAlignment="1" applyProtection="1">
      <alignment horizontal="center"/>
      <protection locked="0"/>
    </xf>
    <xf numFmtId="0" fontId="3" fillId="3" borderId="2" xfId="0" applyFont="1" applyFill="1" applyBorder="1" applyAlignment="1" applyProtection="1">
      <alignment horizontal="left"/>
    </xf>
    <xf numFmtId="0" fontId="3" fillId="3" borderId="38" xfId="0" applyFont="1" applyFill="1" applyBorder="1" applyAlignment="1" applyProtection="1">
      <alignment horizontal="left"/>
    </xf>
    <xf numFmtId="0" fontId="3" fillId="7" borderId="2" xfId="0" applyFont="1" applyFill="1" applyBorder="1" applyAlignment="1" applyProtection="1">
      <alignment horizontal="left"/>
      <protection locked="0"/>
    </xf>
    <xf numFmtId="0" fontId="3" fillId="7" borderId="38" xfId="0" applyFont="1" applyFill="1" applyBorder="1" applyAlignment="1" applyProtection="1">
      <alignment horizontal="left"/>
      <protection locked="0"/>
    </xf>
    <xf numFmtId="0" fontId="6" fillId="6" borderId="2" xfId="0" applyFont="1" applyFill="1" applyBorder="1" applyAlignment="1" applyProtection="1">
      <alignment horizontal="left" wrapText="1"/>
      <protection locked="0"/>
    </xf>
    <xf numFmtId="0" fontId="6" fillId="6" borderId="38" xfId="0" applyFont="1" applyFill="1" applyBorder="1" applyAlignment="1" applyProtection="1">
      <alignment horizontal="left" wrapText="1"/>
      <protection locked="0"/>
    </xf>
    <xf numFmtId="0" fontId="3" fillId="6" borderId="2" xfId="0" applyFont="1" applyFill="1" applyBorder="1" applyAlignment="1" applyProtection="1">
      <alignment horizontal="left" wrapText="1"/>
      <protection locked="0"/>
    </xf>
    <xf numFmtId="0" fontId="6" fillId="0" borderId="7" xfId="0" applyFont="1" applyBorder="1" applyAlignment="1" applyProtection="1">
      <alignment horizontal="center" wrapText="1"/>
    </xf>
    <xf numFmtId="0" fontId="6" fillId="0" borderId="3" xfId="0" applyFont="1" applyBorder="1" applyAlignment="1" applyProtection="1">
      <alignment horizontal="center"/>
    </xf>
    <xf numFmtId="0" fontId="3" fillId="0" borderId="37"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38" xfId="0" applyFont="1" applyFill="1" applyBorder="1" applyAlignment="1" applyProtection="1">
      <alignment horizontal="left"/>
    </xf>
    <xf numFmtId="0" fontId="13" fillId="0" borderId="37" xfId="0" applyFont="1" applyFill="1" applyBorder="1" applyAlignment="1" applyProtection="1">
      <alignment horizontal="left"/>
    </xf>
    <xf numFmtId="0" fontId="13" fillId="0" borderId="2" xfId="0" applyFont="1" applyFill="1" applyBorder="1" applyAlignment="1" applyProtection="1">
      <alignment horizontal="left"/>
    </xf>
    <xf numFmtId="0" fontId="6" fillId="6" borderId="2" xfId="0" applyFont="1" applyFill="1" applyBorder="1" applyAlignment="1" applyProtection="1">
      <alignment horizontal="left"/>
      <protection locked="0"/>
    </xf>
    <xf numFmtId="0" fontId="6" fillId="6" borderId="38" xfId="0" applyFont="1" applyFill="1" applyBorder="1" applyAlignment="1" applyProtection="1">
      <alignment horizontal="left"/>
      <protection locked="0"/>
    </xf>
    <xf numFmtId="14" fontId="3" fillId="6" borderId="2" xfId="0" applyNumberFormat="1" applyFont="1" applyFill="1" applyBorder="1" applyAlignment="1" applyProtection="1">
      <alignment horizontal="left"/>
      <protection locked="0"/>
    </xf>
    <xf numFmtId="14" fontId="3" fillId="6" borderId="38" xfId="0" applyNumberFormat="1" applyFont="1" applyFill="1" applyBorder="1" applyAlignment="1" applyProtection="1">
      <alignment horizontal="left"/>
      <protection locked="0"/>
    </xf>
    <xf numFmtId="0" fontId="3" fillId="0" borderId="37" xfId="0" applyFont="1" applyBorder="1" applyAlignment="1" applyProtection="1">
      <alignment horizontal="left"/>
    </xf>
    <xf numFmtId="0" fontId="3" fillId="0" borderId="2" xfId="0" applyFont="1" applyBorder="1" applyAlignment="1" applyProtection="1">
      <alignment horizontal="left"/>
    </xf>
    <xf numFmtId="0" fontId="6" fillId="0" borderId="37" xfId="0" applyFont="1" applyBorder="1" applyAlignment="1" applyProtection="1">
      <alignment horizontal="left"/>
    </xf>
    <xf numFmtId="0" fontId="6" fillId="0" borderId="2" xfId="0" applyFont="1" applyBorder="1" applyAlignment="1" applyProtection="1">
      <alignment horizontal="left"/>
    </xf>
    <xf numFmtId="0" fontId="6" fillId="0" borderId="37" xfId="0" applyFont="1" applyFill="1" applyBorder="1" applyAlignment="1" applyProtection="1">
      <alignment horizontal="left" wrapText="1"/>
    </xf>
    <xf numFmtId="0" fontId="6" fillId="0" borderId="2" xfId="0" applyFont="1" applyFill="1" applyBorder="1" applyAlignment="1" applyProtection="1">
      <alignment horizontal="left" wrapText="1"/>
    </xf>
    <xf numFmtId="0" fontId="6" fillId="0" borderId="37"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10" xfId="0" applyFont="1" applyBorder="1" applyAlignment="1" applyProtection="1">
      <alignment horizontal="center"/>
    </xf>
    <xf numFmtId="0" fontId="6" fillId="0" borderId="13" xfId="0" applyFont="1" applyBorder="1" applyAlignment="1" applyProtection="1">
      <alignment horizontal="center"/>
    </xf>
    <xf numFmtId="0" fontId="6" fillId="0" borderId="11" xfId="0" applyFont="1" applyBorder="1" applyAlignment="1" applyProtection="1">
      <alignment horizontal="center"/>
    </xf>
    <xf numFmtId="0" fontId="6" fillId="7" borderId="8" xfId="0" applyFont="1" applyFill="1" applyBorder="1" applyAlignment="1" applyProtection="1">
      <alignment horizontal="left"/>
      <protection locked="0"/>
    </xf>
    <xf numFmtId="0" fontId="6" fillId="7" borderId="33" xfId="0" applyFont="1" applyFill="1" applyBorder="1" applyAlignment="1" applyProtection="1">
      <alignment horizontal="left"/>
      <protection locked="0"/>
    </xf>
    <xf numFmtId="0" fontId="3" fillId="0" borderId="32" xfId="0" applyFont="1" applyFill="1" applyBorder="1" applyAlignment="1" applyProtection="1">
      <alignment horizontal="left" wrapText="1"/>
    </xf>
    <xf numFmtId="0" fontId="3" fillId="0" borderId="8" xfId="0" applyFont="1" applyFill="1" applyBorder="1" applyAlignment="1" applyProtection="1">
      <alignment horizontal="left" wrapText="1"/>
    </xf>
    <xf numFmtId="0" fontId="3" fillId="0" borderId="32" xfId="0" applyFont="1" applyBorder="1" applyAlignment="1" applyProtection="1">
      <alignment horizontal="left"/>
    </xf>
    <xf numFmtId="0" fontId="3" fillId="0" borderId="8" xfId="0" applyFont="1" applyBorder="1" applyAlignment="1" applyProtection="1">
      <alignment horizontal="left"/>
    </xf>
    <xf numFmtId="14" fontId="3" fillId="0" borderId="32" xfId="0" applyNumberFormat="1" applyFont="1" applyFill="1" applyBorder="1" applyAlignment="1" applyProtection="1">
      <alignment horizontal="left"/>
    </xf>
    <xf numFmtId="14" fontId="3" fillId="0" borderId="8" xfId="0" applyNumberFormat="1" applyFont="1" applyFill="1" applyBorder="1" applyAlignment="1" applyProtection="1">
      <alignment horizontal="left"/>
    </xf>
    <xf numFmtId="14" fontId="3" fillId="0" borderId="33" xfId="0" applyNumberFormat="1" applyFont="1" applyFill="1" applyBorder="1" applyAlignment="1" applyProtection="1">
      <alignment horizontal="left"/>
    </xf>
    <xf numFmtId="0" fontId="9" fillId="8" borderId="35" xfId="0" applyFont="1" applyFill="1" applyBorder="1" applyAlignment="1" applyProtection="1">
      <alignment horizontal="left"/>
    </xf>
    <xf numFmtId="0" fontId="9" fillId="8" borderId="18" xfId="0" applyFont="1" applyFill="1" applyBorder="1" applyAlignment="1" applyProtection="1">
      <alignment horizontal="left"/>
    </xf>
    <xf numFmtId="0" fontId="9" fillId="8" borderId="36" xfId="0" applyFont="1" applyFill="1" applyBorder="1" applyAlignment="1" applyProtection="1">
      <alignment horizontal="left"/>
    </xf>
    <xf numFmtId="0" fontId="6" fillId="0" borderId="37" xfId="0" applyFont="1" applyBorder="1" applyAlignment="1" applyProtection="1">
      <alignment horizontal="left" vertical="center" indent="2"/>
    </xf>
    <xf numFmtId="0" fontId="6" fillId="0" borderId="2" xfId="0" applyFont="1" applyBorder="1" applyAlignment="1" applyProtection="1">
      <alignment horizontal="left" vertical="center" indent="2"/>
    </xf>
    <xf numFmtId="0" fontId="6" fillId="0" borderId="38" xfId="0" applyFont="1" applyBorder="1" applyAlignment="1" applyProtection="1">
      <alignment horizontal="left" vertical="center" indent="2"/>
    </xf>
    <xf numFmtId="0" fontId="9" fillId="8" borderId="35" xfId="0" applyFont="1" applyFill="1" applyBorder="1" applyAlignment="1" applyProtection="1">
      <alignment horizontal="left" wrapText="1"/>
    </xf>
    <xf numFmtId="0" fontId="0" fillId="8" borderId="18" xfId="0" applyFill="1" applyBorder="1" applyProtection="1"/>
    <xf numFmtId="0" fontId="0" fillId="8" borderId="36" xfId="0" applyFill="1" applyBorder="1" applyProtection="1"/>
    <xf numFmtId="0" fontId="6" fillId="0" borderId="3" xfId="0" applyFont="1" applyFill="1" applyBorder="1" applyAlignment="1" applyProtection="1">
      <alignment horizontal="left"/>
    </xf>
    <xf numFmtId="0" fontId="6" fillId="7" borderId="7"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3" fillId="0" borderId="3" xfId="0" applyFont="1" applyFill="1" applyBorder="1" applyAlignment="1" applyProtection="1">
      <alignment horizontal="left"/>
    </xf>
    <xf numFmtId="0" fontId="13" fillId="0" borderId="37" xfId="0" applyFont="1" applyBorder="1" applyAlignment="1" applyProtection="1">
      <alignment horizontal="left"/>
    </xf>
    <xf numFmtId="0" fontId="13" fillId="0" borderId="2" xfId="0" applyFont="1" applyBorder="1" applyAlignment="1" applyProtection="1">
      <alignment horizontal="left"/>
    </xf>
    <xf numFmtId="0" fontId="6" fillId="0" borderId="49" xfId="0" applyFont="1" applyFill="1" applyBorder="1" applyAlignment="1" applyProtection="1">
      <alignment horizontal="left" vertical="center" indent="7"/>
    </xf>
    <xf numFmtId="0" fontId="6" fillId="0" borderId="13" xfId="0" applyFont="1" applyFill="1" applyBorder="1" applyAlignment="1" applyProtection="1">
      <alignment horizontal="left" vertical="center" indent="7"/>
    </xf>
    <xf numFmtId="0" fontId="6" fillId="0" borderId="11" xfId="0" applyFont="1" applyFill="1" applyBorder="1" applyAlignment="1" applyProtection="1">
      <alignment horizontal="left" vertical="center" indent="7"/>
    </xf>
    <xf numFmtId="0" fontId="6" fillId="0" borderId="41" xfId="0" applyFont="1" applyFill="1" applyBorder="1" applyAlignment="1" applyProtection="1">
      <alignment horizontal="left"/>
    </xf>
    <xf numFmtId="0" fontId="6" fillId="0" borderId="17" xfId="0" applyFont="1" applyFill="1" applyBorder="1" applyAlignment="1" applyProtection="1">
      <alignment horizontal="left"/>
    </xf>
    <xf numFmtId="0" fontId="6" fillId="0" borderId="16" xfId="0" applyFont="1" applyFill="1" applyBorder="1" applyAlignment="1" applyProtection="1">
      <alignment horizontal="left"/>
    </xf>
    <xf numFmtId="0" fontId="6" fillId="6" borderId="15" xfId="0" applyFont="1" applyFill="1" applyBorder="1" applyAlignment="1" applyProtection="1">
      <alignment horizontal="center"/>
      <protection locked="0"/>
    </xf>
    <xf numFmtId="0" fontId="6" fillId="6" borderId="16" xfId="0" applyFont="1" applyFill="1" applyBorder="1" applyAlignment="1" applyProtection="1">
      <alignment horizontal="center"/>
      <protection locked="0"/>
    </xf>
    <xf numFmtId="0" fontId="6" fillId="0" borderId="38" xfId="0" applyFont="1" applyFill="1" applyBorder="1" applyAlignment="1" applyProtection="1">
      <alignment horizontal="left"/>
    </xf>
    <xf numFmtId="0" fontId="6" fillId="6" borderId="7" xfId="0" applyFont="1" applyFill="1" applyBorder="1" applyAlignment="1" applyProtection="1">
      <alignment horizontal="left"/>
      <protection locked="0"/>
    </xf>
    <xf numFmtId="0" fontId="6" fillId="0" borderId="3" xfId="0" applyFont="1" applyFill="1" applyBorder="1" applyAlignment="1" applyProtection="1">
      <alignment horizontal="left" wrapText="1"/>
    </xf>
    <xf numFmtId="0" fontId="6" fillId="0" borderId="18" xfId="0" applyFont="1" applyFill="1" applyBorder="1" applyAlignment="1" applyProtection="1">
      <alignment horizontal="center"/>
    </xf>
    <xf numFmtId="0" fontId="6" fillId="0" borderId="19" xfId="0" applyFont="1" applyFill="1" applyBorder="1" applyAlignment="1" applyProtection="1">
      <alignment horizontal="center"/>
    </xf>
    <xf numFmtId="0" fontId="19" fillId="0" borderId="25" xfId="0" applyFont="1" applyFill="1" applyBorder="1" applyAlignment="1" applyProtection="1">
      <alignment horizontal="left"/>
      <protection locked="0"/>
    </xf>
    <xf numFmtId="0" fontId="20" fillId="0" borderId="25" xfId="0" applyFont="1" applyFill="1" applyBorder="1" applyAlignment="1" applyProtection="1">
      <alignment horizontal="left"/>
      <protection locked="0"/>
    </xf>
    <xf numFmtId="0" fontId="23" fillId="8" borderId="37" xfId="0" applyFont="1" applyFill="1" applyBorder="1" applyAlignment="1" applyProtection="1">
      <alignment horizontal="center"/>
    </xf>
    <xf numFmtId="0" fontId="23" fillId="8" borderId="2" xfId="0" applyFont="1" applyFill="1" applyBorder="1" applyAlignment="1" applyProtection="1">
      <alignment horizontal="center"/>
    </xf>
    <xf numFmtId="0" fontId="23" fillId="8" borderId="38" xfId="0" applyFont="1" applyFill="1" applyBorder="1" applyAlignment="1" applyProtection="1">
      <alignment horizontal="center"/>
    </xf>
    <xf numFmtId="0" fontId="6" fillId="6" borderId="17" xfId="0" applyFont="1" applyFill="1" applyBorder="1" applyAlignment="1" applyProtection="1">
      <alignment horizontal="left"/>
      <protection locked="0"/>
    </xf>
    <xf numFmtId="0" fontId="6" fillId="6" borderId="42"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4" fillId="8" borderId="35" xfId="0" applyFont="1" applyFill="1" applyBorder="1" applyAlignment="1" applyProtection="1">
      <alignment horizontal="left"/>
    </xf>
    <xf numFmtId="0" fontId="4" fillId="8" borderId="18" xfId="0" applyFont="1" applyFill="1" applyBorder="1" applyAlignment="1" applyProtection="1">
      <alignment horizontal="left"/>
    </xf>
    <xf numFmtId="0" fontId="4" fillId="8" borderId="36" xfId="0" applyFont="1" applyFill="1" applyBorder="1" applyAlignment="1" applyProtection="1">
      <alignment horizontal="left"/>
    </xf>
    <xf numFmtId="0" fontId="6" fillId="0" borderId="49" xfId="0" applyFont="1" applyBorder="1" applyAlignment="1" applyProtection="1">
      <alignment horizontal="center"/>
    </xf>
    <xf numFmtId="0" fontId="6" fillId="0" borderId="50" xfId="0" applyFont="1" applyBorder="1" applyAlignment="1" applyProtection="1">
      <alignment horizontal="center"/>
    </xf>
    <xf numFmtId="0" fontId="6" fillId="0" borderId="39" xfId="0" applyFont="1" applyBorder="1" applyAlignment="1" applyProtection="1">
      <alignment horizontal="center"/>
    </xf>
    <xf numFmtId="0" fontId="6" fillId="0" borderId="25" xfId="0" applyFont="1" applyBorder="1" applyAlignment="1" applyProtection="1">
      <alignment horizontal="center"/>
    </xf>
    <xf numFmtId="0" fontId="6" fillId="0" borderId="40" xfId="0" applyFont="1" applyBorder="1" applyAlignment="1" applyProtection="1">
      <alignment horizontal="center"/>
    </xf>
    <xf numFmtId="0" fontId="23" fillId="8" borderId="35" xfId="0" applyFont="1" applyFill="1" applyBorder="1" applyAlignment="1" applyProtection="1">
      <alignment horizontal="center"/>
      <protection locked="0"/>
    </xf>
    <xf numFmtId="0" fontId="23" fillId="8" borderId="18" xfId="0" applyFont="1" applyFill="1" applyBorder="1" applyAlignment="1" applyProtection="1">
      <alignment horizontal="center"/>
      <protection locked="0"/>
    </xf>
    <xf numFmtId="0" fontId="23" fillId="8" borderId="36" xfId="0" applyFont="1" applyFill="1" applyBorder="1" applyAlignment="1" applyProtection="1">
      <alignment horizontal="center"/>
      <protection locked="0"/>
    </xf>
    <xf numFmtId="0" fontId="3" fillId="4" borderId="7" xfId="0" applyFont="1" applyFill="1" applyBorder="1" applyAlignment="1" applyProtection="1">
      <alignment horizontal="left"/>
    </xf>
    <xf numFmtId="0" fontId="3" fillId="4" borderId="2" xfId="0" applyFont="1" applyFill="1" applyBorder="1" applyAlignment="1" applyProtection="1">
      <alignment horizontal="left"/>
    </xf>
    <xf numFmtId="0" fontId="3" fillId="4" borderId="38" xfId="0" applyFont="1" applyFill="1" applyBorder="1" applyAlignment="1" applyProtection="1">
      <alignment horizontal="left"/>
    </xf>
    <xf numFmtId="0" fontId="3" fillId="4" borderId="10" xfId="0" applyFont="1" applyFill="1" applyBorder="1" applyAlignment="1" applyProtection="1">
      <alignment horizontal="left"/>
    </xf>
    <xf numFmtId="0" fontId="3" fillId="4" borderId="13" xfId="0" applyFont="1" applyFill="1" applyBorder="1" applyAlignment="1" applyProtection="1">
      <alignment horizontal="left"/>
    </xf>
    <xf numFmtId="0" fontId="3" fillId="4" borderId="50" xfId="0" applyFont="1" applyFill="1" applyBorder="1" applyAlignment="1" applyProtection="1">
      <alignment horizontal="left"/>
    </xf>
    <xf numFmtId="14" fontId="3" fillId="4" borderId="13" xfId="0" applyNumberFormat="1" applyFont="1" applyFill="1" applyBorder="1" applyAlignment="1" applyProtection="1">
      <alignment horizontal="left"/>
    </xf>
    <xf numFmtId="14" fontId="3" fillId="4" borderId="50" xfId="0" applyNumberFormat="1" applyFont="1" applyFill="1" applyBorder="1" applyAlignment="1" applyProtection="1">
      <alignment horizontal="left"/>
    </xf>
    <xf numFmtId="0" fontId="6" fillId="0" borderId="26" xfId="0" applyFont="1" applyBorder="1" applyAlignment="1" applyProtection="1">
      <alignment horizontal="left"/>
    </xf>
    <xf numFmtId="0" fontId="6" fillId="0" borderId="25" xfId="0" applyFont="1" applyBorder="1" applyAlignment="1" applyProtection="1">
      <alignment horizontal="left"/>
    </xf>
    <xf numFmtId="0" fontId="6" fillId="0" borderId="40" xfId="0" applyFont="1" applyBorder="1" applyAlignment="1" applyProtection="1">
      <alignment horizontal="left"/>
    </xf>
    <xf numFmtId="0" fontId="3" fillId="0" borderId="3" xfId="0" applyFont="1" applyBorder="1" applyAlignment="1" applyProtection="1">
      <alignment horizontal="left"/>
    </xf>
    <xf numFmtId="0" fontId="3" fillId="0" borderId="10" xfId="0" applyFont="1" applyFill="1" applyBorder="1" applyAlignment="1" applyProtection="1">
      <alignment horizontal="left" vertical="center" indent="3"/>
    </xf>
    <xf numFmtId="0" fontId="3" fillId="0" borderId="13" xfId="0" applyFont="1" applyFill="1" applyBorder="1" applyAlignment="1" applyProtection="1">
      <alignment horizontal="left" vertical="center" indent="3"/>
    </xf>
    <xf numFmtId="0" fontId="3" fillId="0" borderId="10" xfId="0" applyFont="1" applyFill="1" applyBorder="1" applyAlignment="1" applyProtection="1">
      <alignment horizontal="left" indent="3"/>
    </xf>
    <xf numFmtId="0" fontId="3" fillId="0" borderId="13" xfId="0" applyFont="1" applyFill="1" applyBorder="1" applyAlignment="1" applyProtection="1">
      <alignment horizontal="left" indent="3"/>
    </xf>
    <xf numFmtId="0" fontId="3" fillId="0" borderId="11" xfId="0" applyFont="1" applyFill="1" applyBorder="1" applyAlignment="1" applyProtection="1">
      <alignment horizontal="left" indent="3"/>
    </xf>
    <xf numFmtId="0" fontId="3" fillId="0" borderId="41" xfId="0" applyFont="1" applyBorder="1" applyAlignment="1" applyProtection="1">
      <alignment horizontal="left" wrapText="1"/>
    </xf>
    <xf numFmtId="0" fontId="3" fillId="0" borderId="17" xfId="0" applyFont="1" applyBorder="1" applyAlignment="1" applyProtection="1">
      <alignment horizontal="left"/>
    </xf>
    <xf numFmtId="0" fontId="3" fillId="0" borderId="7" xfId="0" applyFont="1" applyFill="1" applyBorder="1" applyAlignment="1" applyProtection="1">
      <alignment horizontal="left" vertical="center" indent="3"/>
    </xf>
    <xf numFmtId="0" fontId="3" fillId="0" borderId="3" xfId="0" applyFont="1" applyFill="1" applyBorder="1" applyAlignment="1" applyProtection="1">
      <alignment horizontal="left" vertical="center" indent="3"/>
    </xf>
    <xf numFmtId="0" fontId="10" fillId="8" borderId="7" xfId="0" applyFont="1" applyFill="1" applyBorder="1" applyAlignment="1" applyProtection="1">
      <alignment horizontal="left" wrapText="1"/>
    </xf>
    <xf numFmtId="0" fontId="10" fillId="8" borderId="2" xfId="0" applyFont="1" applyFill="1" applyBorder="1" applyAlignment="1" applyProtection="1">
      <alignment horizontal="left" wrapText="1"/>
    </xf>
    <xf numFmtId="0" fontId="10" fillId="8" borderId="3" xfId="0" applyFont="1" applyFill="1" applyBorder="1" applyAlignment="1" applyProtection="1">
      <alignment horizontal="left" wrapText="1"/>
    </xf>
    <xf numFmtId="0" fontId="19" fillId="0" borderId="6" xfId="0" applyFont="1" applyFill="1" applyBorder="1" applyAlignment="1" applyProtection="1">
      <alignment horizontal="left"/>
      <protection locked="0"/>
    </xf>
    <xf numFmtId="0" fontId="19" fillId="0" borderId="72" xfId="0" applyFont="1" applyFill="1" applyBorder="1" applyAlignment="1" applyProtection="1">
      <alignment horizontal="left"/>
      <protection locked="0"/>
    </xf>
    <xf numFmtId="0" fontId="19" fillId="0" borderId="26" xfId="0" applyFont="1" applyFill="1" applyBorder="1" applyAlignment="1" applyProtection="1">
      <alignment horizontal="left"/>
      <protection locked="0"/>
    </xf>
    <xf numFmtId="0" fontId="19" fillId="0" borderId="28" xfId="0" applyFont="1" applyFill="1" applyBorder="1" applyAlignment="1" applyProtection="1">
      <alignment horizontal="left"/>
      <protection locked="0"/>
    </xf>
    <xf numFmtId="0" fontId="3" fillId="0" borderId="39" xfId="0" applyFont="1" applyFill="1" applyBorder="1" applyAlignment="1" applyProtection="1">
      <alignment horizontal="left" wrapText="1"/>
    </xf>
    <xf numFmtId="0" fontId="3" fillId="0" borderId="25" xfId="0" applyFont="1" applyFill="1" applyBorder="1" applyAlignment="1" applyProtection="1">
      <alignment horizontal="left"/>
    </xf>
    <xf numFmtId="0" fontId="11" fillId="0" borderId="52" xfId="0" applyFont="1" applyFill="1" applyBorder="1" applyAlignment="1" applyProtection="1">
      <alignment horizontal="left" wrapText="1"/>
    </xf>
    <xf numFmtId="0" fontId="11" fillId="0" borderId="53" xfId="0" applyFont="1" applyFill="1" applyBorder="1" applyAlignment="1" applyProtection="1">
      <alignment horizontal="left" wrapText="1"/>
    </xf>
    <xf numFmtId="0" fontId="3" fillId="0" borderId="41" xfId="0" applyFont="1" applyFill="1" applyBorder="1" applyAlignment="1" applyProtection="1">
      <alignment horizontal="left" wrapText="1"/>
    </xf>
    <xf numFmtId="0" fontId="3" fillId="0" borderId="17" xfId="0" applyFont="1" applyFill="1" applyBorder="1" applyAlignment="1" applyProtection="1">
      <alignment horizontal="left"/>
    </xf>
    <xf numFmtId="0" fontId="3" fillId="0" borderId="56" xfId="0" applyFont="1" applyFill="1" applyBorder="1" applyAlignment="1" applyProtection="1">
      <alignment horizontal="left" wrapText="1"/>
    </xf>
    <xf numFmtId="0" fontId="3" fillId="0" borderId="29" xfId="0" applyFont="1" applyFill="1" applyBorder="1" applyAlignment="1" applyProtection="1">
      <alignment horizontal="left" wrapText="1"/>
    </xf>
    <xf numFmtId="0" fontId="3" fillId="0" borderId="16" xfId="0" applyFont="1" applyFill="1" applyBorder="1" applyAlignment="1" applyProtection="1">
      <alignment horizontal="left" wrapText="1"/>
    </xf>
    <xf numFmtId="0" fontId="3" fillId="0" borderId="22" xfId="0" applyFont="1" applyFill="1" applyBorder="1" applyAlignment="1" applyProtection="1">
      <alignment horizontal="left" wrapText="1"/>
    </xf>
    <xf numFmtId="0" fontId="11" fillId="0" borderId="54" xfId="0" applyFont="1" applyFill="1" applyBorder="1" applyAlignment="1" applyProtection="1">
      <alignment horizontal="left" wrapText="1"/>
    </xf>
    <xf numFmtId="0" fontId="6" fillId="0" borderId="41" xfId="0" applyFont="1" applyBorder="1" applyAlignment="1" applyProtection="1">
      <alignment horizontal="left" wrapText="1"/>
    </xf>
    <xf numFmtId="0" fontId="6" fillId="0" borderId="16" xfId="0" applyFont="1" applyBorder="1" applyAlignment="1" applyProtection="1">
      <alignment horizontal="left" wrapText="1"/>
    </xf>
    <xf numFmtId="0" fontId="11" fillId="0" borderId="63" xfId="0" applyFont="1" applyFill="1" applyBorder="1" applyAlignment="1" applyProtection="1">
      <alignment horizontal="center" vertical="center" wrapText="1"/>
    </xf>
    <xf numFmtId="0" fontId="3" fillId="0" borderId="7" xfId="0" applyFont="1" applyBorder="1" applyAlignment="1" applyProtection="1">
      <alignment horizontal="left" wrapText="1"/>
    </xf>
    <xf numFmtId="0" fontId="3" fillId="0" borderId="2" xfId="0" applyFont="1" applyBorder="1" applyAlignment="1" applyProtection="1">
      <alignment horizontal="left" wrapText="1"/>
    </xf>
    <xf numFmtId="0" fontId="3" fillId="0" borderId="26" xfId="0" applyFont="1" applyFill="1" applyBorder="1" applyAlignment="1" applyProtection="1">
      <alignment horizontal="left" wrapText="1"/>
    </xf>
    <xf numFmtId="0" fontId="3" fillId="0" borderId="25" xfId="0" applyFont="1" applyFill="1" applyBorder="1" applyAlignment="1" applyProtection="1">
      <alignment horizontal="left" wrapText="1"/>
    </xf>
    <xf numFmtId="0" fontId="6" fillId="0" borderId="3" xfId="0" applyFont="1" applyBorder="1" applyAlignment="1" applyProtection="1">
      <alignment horizontal="left"/>
    </xf>
    <xf numFmtId="0" fontId="17" fillId="8" borderId="7" xfId="0" applyFont="1" applyFill="1" applyBorder="1" applyAlignment="1" applyProtection="1">
      <alignment horizontal="center"/>
    </xf>
    <xf numFmtId="0" fontId="17" fillId="8" borderId="2" xfId="0" applyFont="1" applyFill="1" applyBorder="1" applyAlignment="1" applyProtection="1">
      <alignment horizontal="center"/>
    </xf>
    <xf numFmtId="0" fontId="17" fillId="8" borderId="3" xfId="0" applyFont="1" applyFill="1" applyBorder="1" applyAlignment="1" applyProtection="1">
      <alignment horizontal="center"/>
    </xf>
    <xf numFmtId="0" fontId="10" fillId="8" borderId="7" xfId="0" applyFont="1" applyFill="1" applyBorder="1" applyAlignment="1" applyProtection="1">
      <alignment horizontal="left"/>
    </xf>
    <xf numFmtId="0" fontId="10" fillId="8" borderId="2" xfId="0" applyFont="1" applyFill="1" applyBorder="1" applyAlignment="1" applyProtection="1">
      <alignment horizontal="left"/>
    </xf>
    <xf numFmtId="0" fontId="10" fillId="8" borderId="3" xfId="0" applyFont="1" applyFill="1" applyBorder="1" applyAlignment="1" applyProtection="1">
      <alignment horizontal="left"/>
    </xf>
    <xf numFmtId="0" fontId="3" fillId="4" borderId="1" xfId="0" applyFont="1" applyFill="1" applyBorder="1" applyAlignment="1" applyProtection="1">
      <alignment horizontal="left"/>
    </xf>
    <xf numFmtId="0" fontId="3" fillId="4" borderId="4" xfId="0" applyFont="1" applyFill="1" applyBorder="1" applyAlignment="1" applyProtection="1">
      <alignment horizontal="left"/>
    </xf>
    <xf numFmtId="0" fontId="3" fillId="4" borderId="5" xfId="0" applyFont="1" applyFill="1" applyBorder="1" applyAlignment="1" applyProtection="1">
      <alignment horizontal="left"/>
    </xf>
    <xf numFmtId="0" fontId="3" fillId="4" borderId="3" xfId="0" applyFont="1" applyFill="1" applyBorder="1" applyAlignment="1" applyProtection="1">
      <alignment horizontal="left"/>
    </xf>
    <xf numFmtId="0" fontId="6" fillId="0" borderId="10" xfId="0" applyFont="1" applyBorder="1" applyAlignment="1" applyProtection="1">
      <alignment horizontal="left" wrapText="1"/>
    </xf>
    <xf numFmtId="0" fontId="6" fillId="0" borderId="13" xfId="0" applyFont="1" applyBorder="1" applyAlignment="1" applyProtection="1">
      <alignment horizontal="left" wrapText="1"/>
    </xf>
    <xf numFmtId="0" fontId="6" fillId="0" borderId="11" xfId="0" applyFont="1" applyBorder="1" applyAlignment="1" applyProtection="1">
      <alignment horizontal="left" wrapText="1"/>
    </xf>
    <xf numFmtId="0" fontId="23" fillId="8" borderId="7" xfId="0" applyFont="1" applyFill="1" applyBorder="1" applyAlignment="1" applyProtection="1">
      <alignment horizontal="center"/>
      <protection locked="0"/>
    </xf>
    <xf numFmtId="0" fontId="23" fillId="8" borderId="2" xfId="0" applyFont="1" applyFill="1" applyBorder="1" applyAlignment="1" applyProtection="1">
      <alignment horizontal="center"/>
      <protection locked="0"/>
    </xf>
    <xf numFmtId="0" fontId="23" fillId="8" borderId="3" xfId="0" applyFont="1" applyFill="1" applyBorder="1" applyAlignment="1" applyProtection="1">
      <alignment horizontal="center"/>
      <protection locked="0"/>
    </xf>
    <xf numFmtId="0" fontId="3" fillId="0" borderId="10" xfId="0" applyFont="1" applyBorder="1" applyAlignment="1" applyProtection="1">
      <alignment horizontal="center"/>
    </xf>
    <xf numFmtId="0" fontId="3" fillId="0" borderId="13" xfId="0" applyFont="1" applyBorder="1" applyAlignment="1" applyProtection="1">
      <alignment horizontal="center"/>
    </xf>
    <xf numFmtId="0" fontId="3" fillId="0" borderId="1" xfId="0" applyFont="1" applyFill="1" applyBorder="1" applyAlignment="1" applyProtection="1">
      <alignment horizontal="left" vertical="center" indent="3"/>
    </xf>
    <xf numFmtId="0" fontId="3" fillId="0" borderId="4" xfId="0" applyFont="1" applyFill="1" applyBorder="1" applyAlignment="1" applyProtection="1">
      <alignment horizontal="left" vertical="center" indent="3"/>
    </xf>
    <xf numFmtId="0" fontId="3" fillId="0" borderId="68" xfId="0" applyFont="1" applyFill="1" applyBorder="1" applyAlignment="1" applyProtection="1">
      <alignment horizontal="left" wrapText="1" indent="3"/>
    </xf>
    <xf numFmtId="0" fontId="3" fillId="0" borderId="18" xfId="0" applyFont="1" applyFill="1" applyBorder="1" applyAlignment="1" applyProtection="1">
      <alignment horizontal="left" wrapText="1" indent="3"/>
    </xf>
    <xf numFmtId="0" fontId="3" fillId="0" borderId="19" xfId="0" applyFont="1" applyFill="1" applyBorder="1" applyAlignment="1" applyProtection="1">
      <alignment horizontal="left" wrapText="1" indent="3"/>
    </xf>
    <xf numFmtId="165" fontId="3" fillId="0" borderId="68" xfId="0" applyNumberFormat="1" applyFont="1" applyFill="1" applyBorder="1" applyAlignment="1" applyProtection="1">
      <alignment horizontal="left" indent="3"/>
    </xf>
    <xf numFmtId="165" fontId="3" fillId="0" borderId="18" xfId="0" applyNumberFormat="1" applyFont="1" applyFill="1" applyBorder="1" applyAlignment="1" applyProtection="1">
      <alignment horizontal="left" indent="3"/>
    </xf>
    <xf numFmtId="165" fontId="3" fillId="0" borderId="19" xfId="0" applyNumberFormat="1" applyFont="1" applyFill="1" applyBorder="1" applyAlignment="1" applyProtection="1">
      <alignment horizontal="left" indent="3"/>
    </xf>
    <xf numFmtId="0" fontId="3" fillId="0" borderId="68" xfId="0" applyFont="1" applyFill="1" applyBorder="1" applyAlignment="1" applyProtection="1">
      <alignment horizontal="left" indent="3"/>
    </xf>
    <xf numFmtId="0" fontId="3" fillId="0" borderId="18" xfId="0" applyFont="1" applyFill="1" applyBorder="1" applyAlignment="1" applyProtection="1">
      <alignment horizontal="left" indent="3"/>
    </xf>
    <xf numFmtId="0" fontId="3" fillId="0" borderId="19" xfId="0" applyFont="1" applyFill="1" applyBorder="1" applyAlignment="1" applyProtection="1">
      <alignment horizontal="left" indent="3"/>
    </xf>
    <xf numFmtId="0" fontId="3" fillId="0" borderId="16" xfId="0" applyFont="1" applyBorder="1" applyAlignment="1" applyProtection="1">
      <alignment horizontal="left" wrapText="1"/>
    </xf>
    <xf numFmtId="0" fontId="3" fillId="0" borderId="57" xfId="0" applyFont="1" applyFill="1" applyBorder="1" applyAlignment="1" applyProtection="1">
      <alignment horizontal="left" wrapText="1"/>
    </xf>
    <xf numFmtId="0" fontId="3" fillId="0" borderId="58" xfId="0" applyFont="1" applyFill="1" applyBorder="1" applyAlignment="1" applyProtection="1">
      <alignment horizontal="left" wrapText="1"/>
    </xf>
    <xf numFmtId="0" fontId="3" fillId="0" borderId="68" xfId="0" applyFont="1" applyFill="1" applyBorder="1" applyAlignment="1" applyProtection="1">
      <alignment horizontal="center" wrapText="1"/>
    </xf>
    <xf numFmtId="0" fontId="3" fillId="0" borderId="18" xfId="0" applyFont="1" applyFill="1" applyBorder="1" applyAlignment="1" applyProtection="1">
      <alignment horizontal="center" wrapText="1"/>
    </xf>
    <xf numFmtId="0" fontId="3" fillId="0" borderId="37" xfId="0" applyFont="1" applyBorder="1" applyAlignment="1" applyProtection="1">
      <alignment horizontal="left" wrapText="1"/>
    </xf>
    <xf numFmtId="0" fontId="10" fillId="8" borderId="35" xfId="0" applyFont="1" applyFill="1" applyBorder="1" applyAlignment="1" applyProtection="1">
      <alignment horizontal="left"/>
    </xf>
    <xf numFmtId="0" fontId="10" fillId="8" borderId="18" xfId="0" applyFont="1" applyFill="1" applyBorder="1" applyAlignment="1" applyProtection="1">
      <alignment horizontal="left"/>
    </xf>
    <xf numFmtId="0" fontId="19" fillId="0" borderId="47" xfId="0" applyFont="1" applyFill="1" applyBorder="1" applyAlignment="1" applyProtection="1">
      <alignment horizontal="left"/>
      <protection locked="0"/>
    </xf>
    <xf numFmtId="0" fontId="3" fillId="0" borderId="7" xfId="0" applyFont="1" applyFill="1" applyBorder="1" applyAlignment="1" applyProtection="1">
      <alignment horizontal="left" indent="3"/>
    </xf>
    <xf numFmtId="0" fontId="3" fillId="0" borderId="2" xfId="0" applyFont="1" applyFill="1" applyBorder="1" applyAlignment="1" applyProtection="1">
      <alignment horizontal="left" indent="3"/>
    </xf>
    <xf numFmtId="0" fontId="3" fillId="0" borderId="3" xfId="0" applyFont="1" applyFill="1" applyBorder="1" applyAlignment="1" applyProtection="1">
      <alignment horizontal="left" indent="3"/>
    </xf>
    <xf numFmtId="0" fontId="3" fillId="0" borderId="45" xfId="0" applyFont="1" applyFill="1" applyBorder="1" applyAlignment="1" applyProtection="1">
      <alignment horizontal="left" vertical="center" indent="3"/>
    </xf>
    <xf numFmtId="0" fontId="3" fillId="0" borderId="49" xfId="0" applyFont="1" applyBorder="1" applyAlignment="1" applyProtection="1">
      <alignment horizontal="left" wrapText="1"/>
    </xf>
    <xf numFmtId="0" fontId="3" fillId="0" borderId="13" xfId="0" applyFont="1" applyBorder="1" applyAlignment="1" applyProtection="1">
      <alignment horizontal="left" wrapText="1"/>
    </xf>
    <xf numFmtId="0" fontId="17" fillId="8" borderId="35" xfId="0" applyFont="1" applyFill="1" applyBorder="1" applyAlignment="1" applyProtection="1">
      <alignment horizontal="center"/>
    </xf>
    <xf numFmtId="0" fontId="17" fillId="8" borderId="18" xfId="0" applyFont="1" applyFill="1" applyBorder="1" applyAlignment="1" applyProtection="1">
      <alignment horizontal="center"/>
    </xf>
    <xf numFmtId="0" fontId="6" fillId="0" borderId="7" xfId="0" applyFont="1" applyBorder="1" applyAlignment="1" applyProtection="1">
      <alignment horizontal="left" wrapText="1"/>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3" fillId="0" borderId="7" xfId="0" applyFont="1" applyFill="1" applyBorder="1" applyAlignment="1" applyProtection="1">
      <alignment horizontal="left" wrapText="1" indent="3"/>
    </xf>
    <xf numFmtId="0" fontId="3" fillId="0" borderId="2" xfId="0" applyFont="1" applyFill="1" applyBorder="1" applyAlignment="1" applyProtection="1">
      <alignment horizontal="left" wrapText="1" indent="3"/>
    </xf>
    <xf numFmtId="0" fontId="3" fillId="0" borderId="3" xfId="0" applyFont="1" applyFill="1" applyBorder="1" applyAlignment="1" applyProtection="1">
      <alignment horizontal="left" wrapText="1" indent="3"/>
    </xf>
    <xf numFmtId="0" fontId="3" fillId="0" borderId="47" xfId="0" applyFont="1" applyFill="1" applyBorder="1" applyAlignment="1" applyProtection="1">
      <alignment horizontal="left" vertical="center" indent="3"/>
    </xf>
    <xf numFmtId="0" fontId="3" fillId="0" borderId="0" xfId="0" applyFont="1" applyFill="1" applyBorder="1" applyAlignment="1" applyProtection="1">
      <alignment horizontal="left" vertical="center" indent="3"/>
    </xf>
    <xf numFmtId="0" fontId="10" fillId="8" borderId="35" xfId="0" applyFont="1" applyFill="1" applyBorder="1" applyAlignment="1" applyProtection="1">
      <alignment horizontal="left" wrapText="1"/>
    </xf>
    <xf numFmtId="0" fontId="10" fillId="8" borderId="18" xfId="0" applyFont="1" applyFill="1" applyBorder="1" applyAlignment="1" applyProtection="1">
      <alignment horizontal="left" wrapText="1"/>
    </xf>
    <xf numFmtId="0" fontId="19" fillId="0" borderId="1" xfId="0" applyFont="1" applyFill="1" applyBorder="1" applyAlignment="1" applyProtection="1">
      <alignment horizontal="left"/>
      <protection locked="0"/>
    </xf>
    <xf numFmtId="0" fontId="19" fillId="0" borderId="4" xfId="0" applyFont="1" applyFill="1" applyBorder="1" applyAlignment="1" applyProtection="1">
      <alignment horizontal="left"/>
      <protection locked="0"/>
    </xf>
    <xf numFmtId="0" fontId="19" fillId="0" borderId="5" xfId="0" applyFont="1" applyFill="1" applyBorder="1" applyAlignment="1" applyProtection="1">
      <alignment horizontal="left"/>
      <protection locked="0"/>
    </xf>
    <xf numFmtId="0" fontId="0" fillId="0" borderId="17" xfId="0" applyBorder="1" applyProtection="1"/>
    <xf numFmtId="0" fontId="3" fillId="0" borderId="37" xfId="0" applyFont="1" applyFill="1" applyBorder="1" applyAlignment="1" applyProtection="1">
      <alignment horizontal="left" vertical="center" indent="3"/>
    </xf>
    <xf numFmtId="0" fontId="10" fillId="8" borderId="59" xfId="0" applyFont="1" applyFill="1" applyBorder="1" applyAlignment="1" applyProtection="1">
      <alignment horizontal="left" wrapText="1"/>
    </xf>
    <xf numFmtId="0" fontId="10" fillId="8" borderId="61" xfId="0" applyFont="1" applyFill="1" applyBorder="1" applyAlignment="1" applyProtection="1">
      <alignment horizontal="left" wrapText="1"/>
    </xf>
    <xf numFmtId="165" fontId="3" fillId="0" borderId="7" xfId="0" applyNumberFormat="1" applyFont="1" applyFill="1" applyBorder="1" applyAlignment="1" applyProtection="1">
      <alignment horizontal="left" indent="3"/>
    </xf>
    <xf numFmtId="165" fontId="3" fillId="0" borderId="2" xfId="0" applyNumberFormat="1" applyFont="1" applyFill="1" applyBorder="1" applyAlignment="1" applyProtection="1">
      <alignment horizontal="left" indent="3"/>
    </xf>
    <xf numFmtId="165" fontId="3" fillId="0" borderId="3" xfId="0" applyNumberFormat="1" applyFont="1" applyFill="1" applyBorder="1" applyAlignment="1" applyProtection="1">
      <alignment horizontal="left" indent="3"/>
    </xf>
    <xf numFmtId="0" fontId="6" fillId="0" borderId="17" xfId="0" applyFont="1" applyBorder="1" applyAlignment="1" applyProtection="1">
      <alignment horizontal="left" wrapText="1"/>
    </xf>
    <xf numFmtId="0" fontId="6" fillId="0" borderId="15" xfId="0" applyFont="1" applyBorder="1" applyAlignment="1" applyProtection="1">
      <alignment horizontal="left"/>
    </xf>
    <xf numFmtId="0" fontId="6" fillId="0" borderId="17" xfId="0" applyFont="1" applyBorder="1" applyAlignment="1" applyProtection="1">
      <alignment horizontal="left"/>
    </xf>
    <xf numFmtId="0" fontId="6" fillId="0" borderId="42" xfId="0" applyFont="1" applyBorder="1" applyAlignment="1" applyProtection="1">
      <alignment horizontal="left"/>
    </xf>
    <xf numFmtId="0" fontId="6" fillId="0" borderId="41" xfId="0" applyFont="1" applyBorder="1" applyAlignment="1" applyProtection="1">
      <alignment horizontal="left"/>
    </xf>
    <xf numFmtId="0" fontId="6" fillId="0" borderId="16" xfId="0" applyFont="1" applyBorder="1" applyAlignment="1" applyProtection="1">
      <alignment horizontal="left"/>
    </xf>
    <xf numFmtId="0" fontId="19" fillId="0" borderId="63" xfId="0" applyFont="1" applyFill="1" applyBorder="1" applyAlignment="1" applyProtection="1">
      <alignment horizontal="left"/>
      <protection locked="0"/>
    </xf>
    <xf numFmtId="0" fontId="6" fillId="0" borderId="35" xfId="0" applyFont="1" applyBorder="1" applyAlignment="1" applyProtection="1">
      <alignment horizontal="left" vertical="center" indent="3"/>
    </xf>
    <xf numFmtId="0" fontId="6" fillId="0" borderId="18" xfId="0" applyFont="1" applyBorder="1" applyAlignment="1" applyProtection="1">
      <alignment horizontal="left" vertical="center" indent="3"/>
    </xf>
    <xf numFmtId="0" fontId="6" fillId="0" borderId="19" xfId="0" applyFont="1" applyBorder="1" applyAlignment="1" applyProtection="1">
      <alignment horizontal="left" vertical="center" indent="3"/>
    </xf>
    <xf numFmtId="14" fontId="3" fillId="4" borderId="2" xfId="0" applyNumberFormat="1" applyFont="1" applyFill="1" applyBorder="1" applyAlignment="1" applyProtection="1">
      <alignment horizontal="left"/>
    </xf>
    <xf numFmtId="14" fontId="3" fillId="4" borderId="38" xfId="0" applyNumberFormat="1" applyFont="1" applyFill="1" applyBorder="1" applyAlignment="1" applyProtection="1">
      <alignment horizontal="left"/>
    </xf>
    <xf numFmtId="0" fontId="2" fillId="8" borderId="7" xfId="0" applyFont="1" applyFill="1" applyBorder="1" applyAlignment="1" applyProtection="1">
      <alignment horizontal="center"/>
    </xf>
    <xf numFmtId="0" fontId="0" fillId="8" borderId="2" xfId="0" applyFill="1" applyBorder="1" applyProtection="1"/>
    <xf numFmtId="0" fontId="3" fillId="0" borderId="37" xfId="0" applyFont="1" applyFill="1" applyBorder="1" applyAlignment="1" applyProtection="1">
      <alignment horizontal="left" wrapText="1"/>
    </xf>
    <xf numFmtId="0" fontId="3" fillId="0" borderId="3" xfId="0" applyFont="1" applyFill="1" applyBorder="1" applyAlignment="1" applyProtection="1">
      <alignment horizontal="left" wrapText="1"/>
    </xf>
    <xf numFmtId="0" fontId="25" fillId="8" borderId="2" xfId="0" applyFont="1" applyFill="1" applyBorder="1" applyProtection="1">
      <protection locked="0"/>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6" borderId="38" xfId="0" applyFont="1" applyFill="1" applyBorder="1" applyAlignment="1" applyProtection="1">
      <alignment horizontal="left" wrapText="1"/>
      <protection locked="0"/>
    </xf>
    <xf numFmtId="0" fontId="3" fillId="0" borderId="17" xfId="0" applyFont="1" applyBorder="1" applyAlignment="1" applyProtection="1">
      <alignment horizontal="left" wrapText="1"/>
    </xf>
    <xf numFmtId="0" fontId="3" fillId="0" borderId="39" xfId="0" applyFont="1" applyBorder="1" applyAlignment="1" applyProtection="1">
      <alignment horizontal="left"/>
    </xf>
    <xf numFmtId="0" fontId="3" fillId="0" borderId="25" xfId="0" applyFont="1" applyBorder="1" applyAlignment="1" applyProtection="1">
      <alignment horizontal="left"/>
    </xf>
    <xf numFmtId="0" fontId="3" fillId="0" borderId="28" xfId="0" applyFont="1" applyBorder="1" applyAlignment="1" applyProtection="1">
      <alignment horizontal="left"/>
    </xf>
    <xf numFmtId="0" fontId="3" fillId="6" borderId="45"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46" xfId="0" applyFont="1" applyFill="1" applyBorder="1" applyAlignment="1" applyProtection="1">
      <alignment horizontal="left" vertical="top" wrapText="1"/>
      <protection locked="0"/>
    </xf>
    <xf numFmtId="0" fontId="3" fillId="6" borderId="47"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48" xfId="0" applyFont="1" applyFill="1" applyBorder="1" applyAlignment="1" applyProtection="1">
      <alignment horizontal="left" vertical="top" wrapText="1"/>
      <protection locked="0"/>
    </xf>
    <xf numFmtId="0" fontId="3" fillId="6" borderId="39" xfId="0" applyFont="1" applyFill="1" applyBorder="1" applyAlignment="1" applyProtection="1">
      <alignment horizontal="left" vertical="top" wrapText="1"/>
      <protection locked="0"/>
    </xf>
    <xf numFmtId="0" fontId="3" fillId="6" borderId="25"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0" fontId="2" fillId="8" borderId="2" xfId="0" applyFont="1" applyFill="1" applyBorder="1" applyAlignment="1" applyProtection="1">
      <alignment horizontal="center"/>
    </xf>
    <xf numFmtId="0" fontId="2" fillId="8" borderId="3" xfId="0" applyFont="1" applyFill="1" applyBorder="1" applyAlignment="1" applyProtection="1">
      <alignment horizontal="center"/>
    </xf>
    <xf numFmtId="0" fontId="26" fillId="8" borderId="7" xfId="0" applyFont="1" applyFill="1" applyBorder="1" applyAlignment="1" applyProtection="1">
      <alignment horizontal="center"/>
      <protection locked="0"/>
    </xf>
    <xf numFmtId="0" fontId="26" fillId="8" borderId="2" xfId="0" applyFont="1" applyFill="1" applyBorder="1" applyAlignment="1" applyProtection="1">
      <alignment horizontal="center"/>
      <protection locked="0"/>
    </xf>
    <xf numFmtId="0" fontId="26" fillId="8" borderId="3" xfId="0" applyFont="1" applyFill="1" applyBorder="1" applyAlignment="1" applyProtection="1">
      <alignment horizontal="center"/>
      <protection locked="0"/>
    </xf>
    <xf numFmtId="0" fontId="19" fillId="0" borderId="13" xfId="0" applyFont="1" applyFill="1" applyBorder="1" applyAlignment="1" applyProtection="1">
      <alignment horizontal="left"/>
      <protection locked="0"/>
    </xf>
    <xf numFmtId="0" fontId="6" fillId="0" borderId="7" xfId="0" applyFont="1" applyBorder="1" applyAlignment="1" applyProtection="1">
      <alignment horizontal="center"/>
    </xf>
    <xf numFmtId="0" fontId="6" fillId="0" borderId="2" xfId="0" applyFont="1" applyBorder="1" applyAlignment="1" applyProtection="1">
      <alignment horizontal="center"/>
    </xf>
    <xf numFmtId="0" fontId="6" fillId="0" borderId="45" xfId="0" applyFont="1" applyFill="1" applyBorder="1" applyAlignment="1" applyProtection="1">
      <alignment horizontal="left" vertical="center" wrapText="1" indent="2"/>
    </xf>
    <xf numFmtId="0" fontId="6" fillId="0" borderId="4" xfId="0" applyFont="1" applyFill="1" applyBorder="1" applyAlignment="1" applyProtection="1">
      <alignment horizontal="left" vertical="center" wrapText="1" indent="2"/>
    </xf>
    <xf numFmtId="0" fontId="6" fillId="0" borderId="5" xfId="0" applyFont="1" applyFill="1" applyBorder="1" applyAlignment="1" applyProtection="1">
      <alignment horizontal="left" vertical="center" wrapText="1" indent="2"/>
    </xf>
    <xf numFmtId="0" fontId="3" fillId="0" borderId="39"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18" xfId="0" applyFont="1" applyFill="1" applyBorder="1" applyAlignment="1" applyProtection="1">
      <alignment horizontal="center"/>
    </xf>
    <xf numFmtId="0" fontId="3" fillId="0" borderId="19" xfId="0" applyFont="1" applyFill="1" applyBorder="1" applyAlignment="1" applyProtection="1">
      <alignment horizontal="center"/>
    </xf>
    <xf numFmtId="0" fontId="4" fillId="8" borderId="59" xfId="0" applyFont="1" applyFill="1" applyBorder="1" applyAlignment="1" applyProtection="1">
      <alignment horizontal="left" wrapText="1"/>
    </xf>
    <xf numFmtId="0" fontId="4" fillId="8" borderId="61" xfId="0" applyFont="1" applyFill="1" applyBorder="1" applyAlignment="1" applyProtection="1">
      <alignment horizontal="left" wrapText="1"/>
    </xf>
    <xf numFmtId="0" fontId="4" fillId="8" borderId="62" xfId="0" applyFont="1" applyFill="1" applyBorder="1" applyAlignment="1" applyProtection="1">
      <alignment horizontal="left" wrapText="1"/>
    </xf>
    <xf numFmtId="0" fontId="3" fillId="0" borderId="17" xfId="0" applyFont="1" applyFill="1" applyBorder="1" applyAlignment="1" applyProtection="1">
      <alignment horizontal="left" wrapText="1"/>
    </xf>
    <xf numFmtId="0" fontId="3" fillId="0" borderId="42" xfId="0" applyFont="1" applyFill="1" applyBorder="1" applyAlignment="1" applyProtection="1">
      <alignment horizontal="left" wrapText="1"/>
    </xf>
    <xf numFmtId="0" fontId="3" fillId="5" borderId="45" xfId="0" applyFont="1" applyFill="1" applyBorder="1" applyAlignment="1" applyProtection="1">
      <alignment horizontal="left" vertical="center" indent="3"/>
    </xf>
    <xf numFmtId="0" fontId="3" fillId="5" borderId="4" xfId="0" applyFont="1" applyFill="1" applyBorder="1" applyAlignment="1" applyProtection="1">
      <alignment horizontal="left" vertical="center" indent="3"/>
    </xf>
    <xf numFmtId="0" fontId="3" fillId="5" borderId="37" xfId="0" applyFont="1" applyFill="1" applyBorder="1" applyAlignment="1" applyProtection="1">
      <alignment horizontal="left" vertical="center" indent="3"/>
    </xf>
    <xf numFmtId="0" fontId="3" fillId="5" borderId="2" xfId="0" applyFont="1" applyFill="1" applyBorder="1" applyAlignment="1" applyProtection="1">
      <alignment horizontal="left" vertical="center" indent="3"/>
    </xf>
    <xf numFmtId="0" fontId="2" fillId="8" borderId="35" xfId="0" applyFont="1" applyFill="1" applyBorder="1" applyAlignment="1" applyProtection="1">
      <alignment horizontal="center" wrapText="1"/>
    </xf>
    <xf numFmtId="0" fontId="2" fillId="8" borderId="18" xfId="0" applyFont="1" applyFill="1" applyBorder="1" applyAlignment="1" applyProtection="1">
      <alignment horizontal="center" wrapText="1"/>
    </xf>
    <xf numFmtId="0" fontId="2" fillId="8" borderId="36" xfId="0" applyFont="1" applyFill="1" applyBorder="1" applyAlignment="1" applyProtection="1">
      <alignment horizontal="center" wrapText="1"/>
    </xf>
    <xf numFmtId="0" fontId="3" fillId="0" borderId="52" xfId="0" applyFont="1" applyFill="1" applyBorder="1" applyAlignment="1" applyProtection="1">
      <alignment horizontal="left"/>
    </xf>
    <xf numFmtId="0" fontId="3" fillId="0" borderId="53" xfId="0" applyFont="1" applyFill="1" applyBorder="1" applyAlignment="1" applyProtection="1">
      <alignment horizontal="left"/>
    </xf>
    <xf numFmtId="0" fontId="3" fillId="0" borderId="54" xfId="0" applyFont="1" applyFill="1" applyBorder="1" applyAlignment="1" applyProtection="1">
      <alignment horizontal="left"/>
    </xf>
    <xf numFmtId="0" fontId="3" fillId="0" borderId="51" xfId="0" applyFont="1" applyFill="1" applyBorder="1" applyAlignment="1" applyProtection="1">
      <alignment horizontal="left"/>
    </xf>
    <xf numFmtId="0" fontId="3" fillId="0" borderId="23" xfId="0" applyFont="1" applyFill="1" applyBorder="1" applyAlignment="1" applyProtection="1">
      <alignment horizontal="left"/>
    </xf>
    <xf numFmtId="0" fontId="3" fillId="0" borderId="24" xfId="0" applyFont="1" applyFill="1" applyBorder="1" applyAlignment="1" applyProtection="1">
      <alignment horizontal="left"/>
    </xf>
    <xf numFmtId="0" fontId="3" fillId="0" borderId="19" xfId="0" applyFont="1" applyFill="1" applyBorder="1" applyAlignment="1" applyProtection="1">
      <alignment horizontal="center" wrapText="1"/>
    </xf>
    <xf numFmtId="0" fontId="8" fillId="8" borderId="35" xfId="0" applyFont="1" applyFill="1" applyBorder="1" applyAlignment="1" applyProtection="1">
      <alignment horizontal="center" wrapText="1"/>
      <protection locked="0"/>
    </xf>
    <xf numFmtId="0" fontId="8" fillId="8" borderId="18" xfId="0" applyFont="1" applyFill="1" applyBorder="1" applyAlignment="1" applyProtection="1">
      <alignment horizontal="center" wrapText="1"/>
      <protection locked="0"/>
    </xf>
    <xf numFmtId="0" fontId="8" fillId="8" borderId="36" xfId="0" applyFont="1" applyFill="1" applyBorder="1" applyAlignment="1" applyProtection="1">
      <alignment horizontal="center" wrapText="1"/>
      <protection locked="0"/>
    </xf>
    <xf numFmtId="0" fontId="3" fillId="4" borderId="8" xfId="0" applyFont="1" applyFill="1" applyBorder="1" applyAlignment="1" applyProtection="1">
      <alignment horizontal="left"/>
    </xf>
    <xf numFmtId="0" fontId="3" fillId="4" borderId="33" xfId="0" applyFont="1" applyFill="1" applyBorder="1" applyAlignment="1" applyProtection="1">
      <alignment horizontal="left"/>
    </xf>
    <xf numFmtId="0" fontId="6" fillId="0" borderId="14" xfId="0" applyFont="1" applyBorder="1" applyAlignment="1" applyProtection="1">
      <alignment horizontal="left"/>
    </xf>
    <xf numFmtId="0" fontId="6" fillId="0" borderId="44" xfId="0" applyFont="1" applyBorder="1" applyAlignment="1" applyProtection="1">
      <alignment horizontal="left"/>
    </xf>
    <xf numFmtId="0" fontId="2" fillId="8" borderId="57" xfId="0" applyFont="1" applyFill="1" applyBorder="1" applyAlignment="1" applyProtection="1">
      <alignment horizontal="center"/>
    </xf>
    <xf numFmtId="0" fontId="2" fillId="8" borderId="63" xfId="0" applyFont="1" applyFill="1" applyBorder="1" applyAlignment="1" applyProtection="1">
      <alignment horizontal="center"/>
    </xf>
    <xf numFmtId="0" fontId="0" fillId="0" borderId="10" xfId="0" applyFont="1" applyBorder="1" applyAlignment="1" applyProtection="1">
      <alignment horizontal="center"/>
    </xf>
    <xf numFmtId="0" fontId="0" fillId="0" borderId="13" xfId="0" applyFont="1" applyBorder="1" applyAlignment="1" applyProtection="1">
      <alignment horizontal="center"/>
    </xf>
    <xf numFmtId="0" fontId="0" fillId="0" borderId="11" xfId="0" applyFont="1" applyBorder="1" applyAlignment="1" applyProtection="1">
      <alignment horizontal="center"/>
    </xf>
    <xf numFmtId="0" fontId="8" fillId="0" borderId="32" xfId="0" applyFont="1" applyFill="1" applyBorder="1" applyAlignment="1" applyProtection="1">
      <alignment horizontal="left" indent="2"/>
    </xf>
    <xf numFmtId="0" fontId="8" fillId="0" borderId="8" xfId="0" applyFont="1" applyFill="1" applyBorder="1" applyAlignment="1" applyProtection="1">
      <alignment horizontal="left" indent="2"/>
    </xf>
    <xf numFmtId="0" fontId="8" fillId="6" borderId="8" xfId="0" applyFont="1" applyFill="1" applyBorder="1" applyAlignment="1" applyProtection="1">
      <alignment horizontal="left"/>
      <protection locked="0"/>
    </xf>
    <xf numFmtId="0" fontId="8" fillId="6" borderId="33" xfId="0" applyFont="1" applyFill="1" applyBorder="1" applyAlignment="1" applyProtection="1">
      <alignment horizontal="left"/>
      <protection locked="0"/>
    </xf>
    <xf numFmtId="0" fontId="5" fillId="0" borderId="13" xfId="0" applyFont="1" applyFill="1" applyBorder="1" applyAlignment="1" applyProtection="1">
      <alignment horizontal="center" wrapText="1"/>
    </xf>
    <xf numFmtId="0" fontId="5" fillId="0" borderId="13" xfId="0" applyFont="1" applyFill="1" applyBorder="1" applyAlignment="1" applyProtection="1">
      <alignment horizontal="center"/>
    </xf>
    <xf numFmtId="0" fontId="5" fillId="0" borderId="11" xfId="0" applyFont="1" applyFill="1" applyBorder="1" applyAlignment="1" applyProtection="1">
      <alignment horizontal="center"/>
    </xf>
    <xf numFmtId="0" fontId="19" fillId="0" borderId="0" xfId="0" applyFont="1" applyFill="1" applyAlignment="1" applyProtection="1">
      <alignment horizontal="left"/>
      <protection locked="0"/>
    </xf>
    <xf numFmtId="0" fontId="8" fillId="0" borderId="39" xfId="0" applyFont="1" applyFill="1" applyBorder="1" applyAlignment="1" applyProtection="1">
      <alignment horizontal="left" indent="2"/>
    </xf>
    <xf numFmtId="0" fontId="8" fillId="0" borderId="25" xfId="0" applyFont="1" applyFill="1" applyBorder="1" applyAlignment="1" applyProtection="1">
      <alignment horizontal="left" indent="2"/>
    </xf>
    <xf numFmtId="0" fontId="8" fillId="6" borderId="14" xfId="0" applyFont="1" applyFill="1" applyBorder="1" applyAlignment="1" applyProtection="1">
      <alignment horizontal="left"/>
      <protection locked="0"/>
    </xf>
    <xf numFmtId="0" fontId="8" fillId="6" borderId="44" xfId="0" applyFont="1" applyFill="1" applyBorder="1" applyAlignment="1" applyProtection="1">
      <alignment horizontal="left"/>
      <protection locked="0"/>
    </xf>
    <xf numFmtId="0" fontId="8" fillId="0" borderId="37" xfId="0" applyFont="1" applyFill="1" applyBorder="1" applyAlignment="1" applyProtection="1">
      <alignment horizontal="left" indent="2"/>
    </xf>
    <xf numFmtId="0" fontId="8" fillId="0" borderId="2" xfId="0" applyFont="1" applyFill="1" applyBorder="1" applyAlignment="1" applyProtection="1">
      <alignment horizontal="left" indent="2"/>
    </xf>
    <xf numFmtId="0" fontId="8" fillId="0" borderId="3" xfId="0" applyFont="1" applyFill="1" applyBorder="1" applyAlignment="1" applyProtection="1">
      <alignment horizontal="left" indent="2"/>
    </xf>
    <xf numFmtId="0" fontId="8" fillId="6" borderId="7" xfId="0" applyFont="1" applyFill="1" applyBorder="1" applyAlignment="1" applyProtection="1">
      <alignment horizontal="left"/>
      <protection locked="0"/>
    </xf>
    <xf numFmtId="0" fontId="8" fillId="6" borderId="2" xfId="0" applyFont="1" applyFill="1" applyBorder="1" applyAlignment="1" applyProtection="1">
      <alignment horizontal="left"/>
      <protection locked="0"/>
    </xf>
    <xf numFmtId="0" fontId="8" fillId="6" borderId="38" xfId="0" applyFont="1" applyFill="1" applyBorder="1" applyAlignment="1" applyProtection="1">
      <alignment horizontal="left"/>
      <protection locked="0"/>
    </xf>
    <xf numFmtId="0" fontId="21" fillId="0" borderId="59" xfId="0" applyFont="1" applyBorder="1" applyAlignment="1" applyProtection="1">
      <alignment horizontal="center"/>
    </xf>
    <xf numFmtId="0" fontId="21" fillId="0" borderId="61" xfId="0" applyFont="1" applyBorder="1" applyAlignment="1" applyProtection="1">
      <alignment horizontal="center"/>
    </xf>
    <xf numFmtId="0" fontId="21" fillId="0" borderId="62" xfId="0" applyFont="1" applyBorder="1" applyAlignment="1" applyProtection="1">
      <alignment horizontal="center"/>
    </xf>
    <xf numFmtId="0" fontId="7" fillId="0" borderId="4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0" fillId="0" borderId="47" xfId="0" applyNumberFormat="1" applyFont="1" applyBorder="1" applyAlignment="1" applyProtection="1">
      <alignment horizontal="left" vertical="top" wrapText="1" indent="3"/>
    </xf>
    <xf numFmtId="0" fontId="0" fillId="0" borderId="0" xfId="0" applyBorder="1" applyAlignment="1" applyProtection="1">
      <alignment horizontal="left" vertical="top" wrapText="1" indent="3"/>
    </xf>
    <xf numFmtId="0" fontId="0" fillId="0" borderId="48" xfId="0" applyBorder="1" applyAlignment="1" applyProtection="1">
      <alignment horizontal="left" vertical="top" wrapText="1" indent="3"/>
    </xf>
    <xf numFmtId="0" fontId="12" fillId="0" borderId="47" xfId="0" applyFont="1" applyFill="1" applyBorder="1" applyAlignment="1" applyProtection="1">
      <alignment horizontal="left" vertical="top" wrapText="1" indent="8"/>
    </xf>
    <xf numFmtId="0" fontId="12" fillId="0" borderId="0" xfId="0" applyFont="1" applyFill="1" applyBorder="1" applyAlignment="1" applyProtection="1">
      <alignment horizontal="left" vertical="top" wrapText="1" indent="8"/>
    </xf>
    <xf numFmtId="0" fontId="12" fillId="0" borderId="48" xfId="0" applyFont="1" applyFill="1" applyBorder="1" applyAlignment="1" applyProtection="1">
      <alignment horizontal="left" vertical="top" wrapText="1" indent="8"/>
    </xf>
  </cellXfs>
  <cellStyles count="7">
    <cellStyle name="Comma" xfId="1" builtinId="3"/>
    <cellStyle name="Comma 2" xfId="4" xr:uid="{00000000-0005-0000-0000-000001000000}"/>
    <cellStyle name="Currency" xfId="2" builtinId="4"/>
    <cellStyle name="Currency 2" xfId="5" xr:uid="{00000000-0005-0000-0000-000003000000}"/>
    <cellStyle name="Normal" xfId="0" builtinId="0"/>
    <cellStyle name="Normal 2" xfId="3" xr:uid="{00000000-0005-0000-0000-000005000000}"/>
    <cellStyle name="Percent" xfId="6" builtinId="5"/>
  </cellStyles>
  <dxfs count="262">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DBE5F1"/>
      <color rgb="FFC0C0C0"/>
      <color rgb="FFFF0066"/>
      <color rgb="FF00FF00"/>
      <color rgb="FFB2DF21"/>
      <color rgb="FF333333"/>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4</xdr:col>
      <xdr:colOff>6350</xdr:colOff>
      <xdr:row>1</xdr:row>
      <xdr:rowOff>583026</xdr:rowOff>
    </xdr:to>
    <xdr:pic>
      <xdr:nvPicPr>
        <xdr:cNvPr id="95" name="Picture 1">
          <a:extLst>
            <a:ext uri="{FF2B5EF4-FFF2-40B4-BE49-F238E27FC236}">
              <a16:creationId xmlns:a16="http://schemas.microsoft.com/office/drawing/2014/main" id="{D423906C-045F-4A3F-9B15-1FAA909E3E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2124075" cy="767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144103</xdr:colOff>
      <xdr:row>7</xdr:row>
      <xdr:rowOff>131185</xdr:rowOff>
    </xdr:from>
    <xdr:to>
      <xdr:col>2</xdr:col>
      <xdr:colOff>606426</xdr:colOff>
      <xdr:row>7</xdr:row>
      <xdr:rowOff>801954</xdr:rowOff>
    </xdr:to>
    <xdr:pic>
      <xdr:nvPicPr>
        <xdr:cNvPr id="2" name="Picture 4">
          <a:extLst>
            <a:ext uri="{FF2B5EF4-FFF2-40B4-BE49-F238E27FC236}">
              <a16:creationId xmlns:a16="http://schemas.microsoft.com/office/drawing/2014/main" id="{6097218A-194C-FE11-B6FC-C6605DA600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103" y="1283710"/>
          <a:ext cx="1875198" cy="6707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P241"/>
  <sheetViews>
    <sheetView showGridLines="0" topLeftCell="A36" zoomScale="145" zoomScaleNormal="145" zoomScaleSheetLayoutView="100" zoomScalePageLayoutView="96" workbookViewId="0">
      <selection activeCell="C11" sqref="C11:D11"/>
    </sheetView>
  </sheetViews>
  <sheetFormatPr defaultColWidth="9" defaultRowHeight="14" x14ac:dyDescent="0.3"/>
  <cols>
    <col min="1" max="1" width="4.5" style="48" customWidth="1"/>
    <col min="2" max="2" width="5.58203125" style="48" customWidth="1"/>
    <col min="3" max="3" width="8.5" style="48" customWidth="1"/>
    <col min="4" max="4" width="9.08203125" style="48" customWidth="1"/>
    <col min="5" max="5" width="11" style="48" customWidth="1"/>
    <col min="6" max="6" width="8" style="48" customWidth="1"/>
    <col min="7" max="7" width="11.33203125" style="48" customWidth="1"/>
    <col min="8" max="8" width="7.5" style="48" customWidth="1"/>
    <col min="9" max="9" width="8.75" style="48" customWidth="1"/>
    <col min="10" max="10" width="14.25" style="48" customWidth="1"/>
    <col min="11" max="11" width="16.08203125" style="48" customWidth="1"/>
    <col min="12" max="12" width="12.58203125" style="48" bestFit="1" customWidth="1"/>
    <col min="13" max="16384" width="9" style="48"/>
  </cols>
  <sheetData>
    <row r="1" spans="1:13" x14ac:dyDescent="0.3">
      <c r="A1" s="254" t="s">
        <v>114</v>
      </c>
      <c r="B1" s="255"/>
      <c r="C1" s="255"/>
      <c r="D1" s="255"/>
      <c r="E1" s="255"/>
      <c r="F1" s="255"/>
      <c r="G1" s="255"/>
      <c r="H1" s="255"/>
      <c r="I1" s="255"/>
      <c r="J1" s="255"/>
      <c r="K1" s="256"/>
      <c r="M1" s="47"/>
    </row>
    <row r="2" spans="1:13" ht="48.65" customHeight="1" x14ac:dyDescent="0.3">
      <c r="A2" s="329" t="s">
        <v>86</v>
      </c>
      <c r="B2" s="330"/>
      <c r="C2" s="330"/>
      <c r="D2" s="330"/>
      <c r="E2" s="330"/>
      <c r="F2" s="330"/>
      <c r="G2" s="330"/>
      <c r="H2" s="330"/>
      <c r="I2" s="330"/>
      <c r="J2" s="330"/>
      <c r="K2" s="331"/>
      <c r="M2" s="47"/>
    </row>
    <row r="3" spans="1:13" ht="14.25" customHeight="1" x14ac:dyDescent="0.3">
      <c r="A3" s="270" t="s">
        <v>21</v>
      </c>
      <c r="B3" s="271"/>
      <c r="C3" s="311"/>
      <c r="D3" s="290">
        <v>1234567</v>
      </c>
      <c r="E3" s="290"/>
      <c r="F3" s="290"/>
      <c r="G3" s="290"/>
      <c r="H3" s="290"/>
      <c r="I3" s="290"/>
      <c r="J3" s="290"/>
      <c r="K3" s="291"/>
    </row>
    <row r="4" spans="1:13" x14ac:dyDescent="0.3">
      <c r="A4" s="292" t="s">
        <v>20</v>
      </c>
      <c r="B4" s="293"/>
      <c r="C4" s="293"/>
      <c r="D4" s="290">
        <v>1234567890</v>
      </c>
      <c r="E4" s="290"/>
      <c r="F4" s="290"/>
      <c r="G4" s="290"/>
      <c r="H4" s="290"/>
      <c r="I4" s="290"/>
      <c r="J4" s="290"/>
      <c r="K4" s="291"/>
    </row>
    <row r="5" spans="1:13" x14ac:dyDescent="0.3">
      <c r="A5" s="294" t="s">
        <v>10</v>
      </c>
      <c r="B5" s="295"/>
      <c r="C5" s="295"/>
      <c r="D5" s="9" t="s">
        <v>13</v>
      </c>
      <c r="E5" s="43">
        <v>44743</v>
      </c>
      <c r="F5" s="28" t="s">
        <v>1</v>
      </c>
      <c r="G5" s="277">
        <v>45107</v>
      </c>
      <c r="H5" s="277"/>
      <c r="I5" s="277"/>
      <c r="J5" s="277"/>
      <c r="K5" s="278"/>
    </row>
    <row r="6" spans="1:13" x14ac:dyDescent="0.3">
      <c r="A6" s="296" t="s">
        <v>11</v>
      </c>
      <c r="B6" s="297"/>
      <c r="C6" s="297"/>
      <c r="D6" s="297" t="s">
        <v>9</v>
      </c>
      <c r="E6" s="297"/>
      <c r="F6" s="297"/>
      <c r="G6" s="297"/>
      <c r="H6" s="297"/>
      <c r="I6" s="297"/>
      <c r="J6" s="297"/>
      <c r="K6" s="298"/>
    </row>
    <row r="7" spans="1:13" s="50" customFormat="1" ht="14.5" thickBot="1" x14ac:dyDescent="0.35">
      <c r="A7" s="327" t="s">
        <v>87</v>
      </c>
      <c r="B7" s="328"/>
      <c r="C7" s="328"/>
      <c r="D7" s="328"/>
      <c r="E7" s="328"/>
      <c r="F7" s="328"/>
      <c r="G7" s="328"/>
      <c r="H7" s="328"/>
      <c r="I7" s="328"/>
      <c r="J7" s="328"/>
      <c r="K7" s="328"/>
      <c r="L7" s="49"/>
    </row>
    <row r="8" spans="1:13" x14ac:dyDescent="0.3">
      <c r="A8" s="299" t="s">
        <v>58</v>
      </c>
      <c r="B8" s="300"/>
      <c r="C8" s="300"/>
      <c r="D8" s="300"/>
      <c r="E8" s="300"/>
      <c r="F8" s="300"/>
      <c r="G8" s="300"/>
      <c r="H8" s="300"/>
      <c r="I8" s="300"/>
      <c r="J8" s="300"/>
      <c r="K8" s="301"/>
    </row>
    <row r="9" spans="1:13" x14ac:dyDescent="0.3">
      <c r="A9" s="273" t="s">
        <v>24</v>
      </c>
      <c r="B9" s="274"/>
      <c r="C9" s="263" t="s">
        <v>448</v>
      </c>
      <c r="D9" s="263"/>
      <c r="E9" s="263"/>
      <c r="F9" s="263"/>
      <c r="G9" s="263"/>
      <c r="H9" s="263"/>
      <c r="I9" s="263"/>
      <c r="J9" s="263"/>
      <c r="K9" s="264"/>
    </row>
    <row r="10" spans="1:13" x14ac:dyDescent="0.3">
      <c r="A10" s="312" t="s">
        <v>25</v>
      </c>
      <c r="B10" s="313"/>
      <c r="C10" s="257" t="s">
        <v>449</v>
      </c>
      <c r="D10" s="257"/>
      <c r="E10" s="257"/>
      <c r="F10" s="257"/>
      <c r="G10" s="257"/>
      <c r="H10" s="4" t="s">
        <v>2</v>
      </c>
      <c r="I10" s="257"/>
      <c r="J10" s="257"/>
      <c r="K10" s="258"/>
    </row>
    <row r="11" spans="1:13" x14ac:dyDescent="0.3">
      <c r="A11" s="279" t="s">
        <v>27</v>
      </c>
      <c r="B11" s="280"/>
      <c r="C11" s="257" t="s">
        <v>450</v>
      </c>
      <c r="D11" s="257"/>
      <c r="E11" s="4" t="s">
        <v>3</v>
      </c>
      <c r="F11" s="257" t="s">
        <v>451</v>
      </c>
      <c r="G11" s="257"/>
      <c r="H11" s="4" t="s">
        <v>4</v>
      </c>
      <c r="I11" s="257">
        <v>24680</v>
      </c>
      <c r="J11" s="257"/>
      <c r="K11" s="258"/>
      <c r="L11" s="51"/>
    </row>
    <row r="12" spans="1:13" x14ac:dyDescent="0.3">
      <c r="A12" s="281" t="s">
        <v>26</v>
      </c>
      <c r="B12" s="282"/>
      <c r="C12" s="257" t="s">
        <v>450</v>
      </c>
      <c r="D12" s="257"/>
      <c r="E12" s="257"/>
      <c r="F12" s="257"/>
      <c r="G12" s="257"/>
      <c r="H12" s="257"/>
      <c r="I12" s="257"/>
      <c r="J12" s="257"/>
      <c r="K12" s="258"/>
    </row>
    <row r="13" spans="1:13" x14ac:dyDescent="0.3">
      <c r="A13" s="283" t="s">
        <v>85</v>
      </c>
      <c r="B13" s="284"/>
      <c r="C13" s="284"/>
      <c r="D13" s="261">
        <f>IF(D3="","",D3)</f>
        <v>1234567</v>
      </c>
      <c r="E13" s="261"/>
      <c r="F13" s="261"/>
      <c r="G13" s="261"/>
      <c r="H13" s="261"/>
      <c r="I13" s="261"/>
      <c r="J13" s="261"/>
      <c r="K13" s="262"/>
    </row>
    <row r="14" spans="1:13" x14ac:dyDescent="0.3">
      <c r="A14" s="285" t="s">
        <v>28</v>
      </c>
      <c r="B14" s="286"/>
      <c r="C14" s="286"/>
      <c r="D14" s="261">
        <f>IF(D4="","",D4)</f>
        <v>1234567890</v>
      </c>
      <c r="E14" s="261"/>
      <c r="F14" s="261"/>
      <c r="G14" s="261"/>
      <c r="H14" s="261"/>
      <c r="I14" s="261"/>
      <c r="J14" s="261"/>
      <c r="K14" s="262"/>
      <c r="L14" s="52"/>
    </row>
    <row r="15" spans="1:13" x14ac:dyDescent="0.3">
      <c r="A15" s="270" t="s">
        <v>29</v>
      </c>
      <c r="B15" s="271"/>
      <c r="C15" s="271"/>
      <c r="D15" s="271"/>
      <c r="E15" s="271"/>
      <c r="F15" s="271"/>
      <c r="G15" s="275" t="s">
        <v>452</v>
      </c>
      <c r="H15" s="275"/>
      <c r="I15" s="275"/>
      <c r="J15" s="275"/>
      <c r="K15" s="276"/>
    </row>
    <row r="16" spans="1:13" ht="14.25" customHeight="1" x14ac:dyDescent="0.3">
      <c r="A16" s="270" t="s">
        <v>30</v>
      </c>
      <c r="B16" s="271"/>
      <c r="C16" s="271"/>
      <c r="D16" s="271"/>
      <c r="E16" s="271"/>
      <c r="F16" s="271"/>
      <c r="G16" s="267">
        <v>2</v>
      </c>
      <c r="H16" s="257"/>
      <c r="I16" s="257"/>
      <c r="J16" s="257"/>
      <c r="K16" s="258"/>
    </row>
    <row r="17" spans="1:11" ht="14.25" customHeight="1" x14ac:dyDescent="0.3">
      <c r="A17" s="270" t="s">
        <v>425</v>
      </c>
      <c r="B17" s="271"/>
      <c r="C17" s="271"/>
      <c r="D17" s="271"/>
      <c r="E17" s="271"/>
      <c r="F17" s="271"/>
      <c r="G17" s="271"/>
      <c r="H17" s="271"/>
      <c r="I17" s="271"/>
      <c r="J17" s="271"/>
      <c r="K17" s="272"/>
    </row>
    <row r="18" spans="1:11" x14ac:dyDescent="0.3">
      <c r="A18" s="270" t="s">
        <v>117</v>
      </c>
      <c r="B18" s="271"/>
      <c r="C18" s="271"/>
      <c r="D18" s="271"/>
      <c r="E18" s="271"/>
      <c r="F18" s="271"/>
      <c r="G18" s="275" t="s">
        <v>453</v>
      </c>
      <c r="H18" s="275"/>
      <c r="I18" s="275"/>
      <c r="J18" s="275"/>
      <c r="K18" s="276"/>
    </row>
    <row r="19" spans="1:11" x14ac:dyDescent="0.3">
      <c r="A19" s="270" t="s">
        <v>118</v>
      </c>
      <c r="B19" s="271"/>
      <c r="C19" s="271"/>
      <c r="D19" s="271"/>
      <c r="E19" s="271"/>
      <c r="F19" s="275" t="s">
        <v>454</v>
      </c>
      <c r="G19" s="275"/>
      <c r="H19" s="275"/>
      <c r="I19" s="275"/>
      <c r="J19" s="275"/>
      <c r="K19" s="276"/>
    </row>
    <row r="20" spans="1:11" ht="14.25" customHeight="1" x14ac:dyDescent="0.3">
      <c r="A20" s="270" t="s">
        <v>98</v>
      </c>
      <c r="B20" s="271"/>
      <c r="C20" s="271"/>
      <c r="D20" s="271"/>
      <c r="E20" s="271"/>
      <c r="F20" s="271"/>
      <c r="G20" s="271"/>
      <c r="H20" s="265" t="s">
        <v>455</v>
      </c>
      <c r="I20" s="265"/>
      <c r="J20" s="265"/>
      <c r="K20" s="266"/>
    </row>
    <row r="21" spans="1:11" x14ac:dyDescent="0.3">
      <c r="A21" s="270" t="s">
        <v>119</v>
      </c>
      <c r="B21" s="271"/>
      <c r="C21" s="271"/>
      <c r="D21" s="271"/>
      <c r="E21" s="271"/>
      <c r="F21" s="271"/>
      <c r="G21" s="271"/>
      <c r="H21" s="271"/>
      <c r="I21" s="271"/>
      <c r="J21" s="271"/>
      <c r="K21" s="272"/>
    </row>
    <row r="22" spans="1:11" ht="25.5" customHeight="1" x14ac:dyDescent="0.3">
      <c r="A22" s="314" t="s">
        <v>12</v>
      </c>
      <c r="B22" s="315"/>
      <c r="C22" s="315"/>
      <c r="D22" s="315"/>
      <c r="E22" s="315"/>
      <c r="F22" s="315"/>
      <c r="G22" s="316"/>
      <c r="H22" s="268" t="s">
        <v>67</v>
      </c>
      <c r="I22" s="269"/>
      <c r="J22" s="31" t="s">
        <v>68</v>
      </c>
      <c r="K22" s="12" t="s">
        <v>8</v>
      </c>
    </row>
    <row r="23" spans="1:11" x14ac:dyDescent="0.3">
      <c r="A23" s="285" t="s">
        <v>38</v>
      </c>
      <c r="B23" s="286"/>
      <c r="C23" s="286"/>
      <c r="D23" s="286"/>
      <c r="E23" s="286"/>
      <c r="F23" s="286"/>
      <c r="G23" s="308"/>
      <c r="H23" s="259"/>
      <c r="I23" s="260"/>
      <c r="J23" s="25"/>
      <c r="K23" s="26"/>
    </row>
    <row r="24" spans="1:11" x14ac:dyDescent="0.3">
      <c r="A24" s="285" t="s">
        <v>39</v>
      </c>
      <c r="B24" s="286"/>
      <c r="C24" s="286"/>
      <c r="D24" s="286"/>
      <c r="E24" s="286"/>
      <c r="F24" s="286"/>
      <c r="G24" s="308"/>
      <c r="H24" s="259" t="s">
        <v>456</v>
      </c>
      <c r="I24" s="260"/>
      <c r="J24" s="25" t="s">
        <v>458</v>
      </c>
      <c r="K24" s="26">
        <v>10</v>
      </c>
    </row>
    <row r="25" spans="1:11" x14ac:dyDescent="0.3">
      <c r="A25" s="285" t="s">
        <v>40</v>
      </c>
      <c r="B25" s="286"/>
      <c r="C25" s="286"/>
      <c r="D25" s="286"/>
      <c r="E25" s="286"/>
      <c r="F25" s="286"/>
      <c r="G25" s="308"/>
      <c r="H25" s="259" t="s">
        <v>456</v>
      </c>
      <c r="I25" s="260"/>
      <c r="J25" s="25" t="s">
        <v>457</v>
      </c>
      <c r="K25" s="26">
        <v>12</v>
      </c>
    </row>
    <row r="26" spans="1:11" x14ac:dyDescent="0.3">
      <c r="A26" s="285" t="s">
        <v>41</v>
      </c>
      <c r="B26" s="286"/>
      <c r="C26" s="286"/>
      <c r="D26" s="286"/>
      <c r="E26" s="286"/>
      <c r="F26" s="286"/>
      <c r="G26" s="308"/>
      <c r="H26" s="259" t="s">
        <v>456</v>
      </c>
      <c r="I26" s="260"/>
      <c r="J26" s="25" t="s">
        <v>458</v>
      </c>
      <c r="K26" s="26">
        <v>10</v>
      </c>
    </row>
    <row r="27" spans="1:11" x14ac:dyDescent="0.3">
      <c r="A27" s="285" t="s">
        <v>42</v>
      </c>
      <c r="B27" s="286"/>
      <c r="C27" s="286"/>
      <c r="D27" s="286"/>
      <c r="E27" s="286"/>
      <c r="F27" s="286"/>
      <c r="G27" s="308"/>
      <c r="H27" s="259" t="s">
        <v>456</v>
      </c>
      <c r="I27" s="260"/>
      <c r="J27" s="25" t="s">
        <v>457</v>
      </c>
      <c r="K27" s="26">
        <v>12</v>
      </c>
    </row>
    <row r="28" spans="1:11" ht="14.25" customHeight="1" x14ac:dyDescent="0.3">
      <c r="A28" s="285" t="s">
        <v>44</v>
      </c>
      <c r="B28" s="286"/>
      <c r="C28" s="286"/>
      <c r="D28" s="286"/>
      <c r="E28" s="286"/>
      <c r="F28" s="286"/>
      <c r="G28" s="308"/>
      <c r="H28" s="259" t="s">
        <v>456</v>
      </c>
      <c r="I28" s="260"/>
      <c r="J28" s="25" t="s">
        <v>458</v>
      </c>
      <c r="K28" s="26">
        <v>10</v>
      </c>
    </row>
    <row r="29" spans="1:11" x14ac:dyDescent="0.3">
      <c r="A29" s="285" t="s">
        <v>43</v>
      </c>
      <c r="B29" s="286"/>
      <c r="C29" s="286"/>
      <c r="D29" s="286"/>
      <c r="E29" s="286"/>
      <c r="F29" s="286"/>
      <c r="G29" s="308"/>
      <c r="H29" s="259"/>
      <c r="I29" s="260"/>
      <c r="J29" s="25"/>
      <c r="K29" s="26"/>
    </row>
    <row r="30" spans="1:11" x14ac:dyDescent="0.3">
      <c r="A30" s="270" t="s">
        <v>120</v>
      </c>
      <c r="B30" s="271"/>
      <c r="C30" s="271"/>
      <c r="D30" s="271"/>
      <c r="E30" s="271"/>
      <c r="F30" s="271"/>
      <c r="G30" s="271"/>
      <c r="H30" s="271"/>
      <c r="I30" s="271"/>
      <c r="J30" s="271"/>
      <c r="K30" s="272"/>
    </row>
    <row r="31" spans="1:11" ht="23.5" x14ac:dyDescent="0.3">
      <c r="A31" s="314" t="s">
        <v>12</v>
      </c>
      <c r="B31" s="315"/>
      <c r="C31" s="315"/>
      <c r="D31" s="315"/>
      <c r="E31" s="315"/>
      <c r="F31" s="315"/>
      <c r="G31" s="316"/>
      <c r="H31" s="268" t="s">
        <v>67</v>
      </c>
      <c r="I31" s="269"/>
      <c r="J31" s="31" t="s">
        <v>68</v>
      </c>
      <c r="K31" s="12" t="s">
        <v>8</v>
      </c>
    </row>
    <row r="32" spans="1:11" x14ac:dyDescent="0.3">
      <c r="A32" s="285" t="s">
        <v>31</v>
      </c>
      <c r="B32" s="286"/>
      <c r="C32" s="286"/>
      <c r="D32" s="286"/>
      <c r="E32" s="286"/>
      <c r="F32" s="286"/>
      <c r="G32" s="308"/>
      <c r="H32" s="259"/>
      <c r="I32" s="260"/>
      <c r="J32" s="25"/>
      <c r="K32" s="26"/>
    </row>
    <row r="33" spans="1:16" x14ac:dyDescent="0.3">
      <c r="A33" s="285" t="s">
        <v>32</v>
      </c>
      <c r="B33" s="286"/>
      <c r="C33" s="286"/>
      <c r="D33" s="286"/>
      <c r="E33" s="286"/>
      <c r="F33" s="286"/>
      <c r="G33" s="308"/>
      <c r="H33" s="259" t="s">
        <v>456</v>
      </c>
      <c r="I33" s="260"/>
      <c r="J33" s="25" t="s">
        <v>458</v>
      </c>
      <c r="K33" s="26">
        <v>10</v>
      </c>
    </row>
    <row r="34" spans="1:16" x14ac:dyDescent="0.3">
      <c r="A34" s="285" t="s">
        <v>33</v>
      </c>
      <c r="B34" s="286"/>
      <c r="C34" s="286"/>
      <c r="D34" s="286"/>
      <c r="E34" s="286"/>
      <c r="F34" s="286"/>
      <c r="G34" s="308"/>
      <c r="H34" s="259" t="s">
        <v>456</v>
      </c>
      <c r="I34" s="260"/>
      <c r="J34" s="25" t="s">
        <v>457</v>
      </c>
      <c r="K34" s="26">
        <v>12</v>
      </c>
    </row>
    <row r="35" spans="1:16" ht="14.25" customHeight="1" x14ac:dyDescent="0.3">
      <c r="A35" s="285" t="s">
        <v>34</v>
      </c>
      <c r="B35" s="286"/>
      <c r="C35" s="286"/>
      <c r="D35" s="286"/>
      <c r="E35" s="286"/>
      <c r="F35" s="286"/>
      <c r="G35" s="308"/>
      <c r="H35" s="259" t="s">
        <v>456</v>
      </c>
      <c r="I35" s="260"/>
      <c r="J35" s="25" t="s">
        <v>458</v>
      </c>
      <c r="K35" s="26">
        <v>10</v>
      </c>
      <c r="M35" s="16"/>
    </row>
    <row r="36" spans="1:16" x14ac:dyDescent="0.3">
      <c r="A36" s="285" t="s">
        <v>35</v>
      </c>
      <c r="B36" s="286"/>
      <c r="C36" s="286"/>
      <c r="D36" s="286"/>
      <c r="E36" s="286"/>
      <c r="F36" s="286"/>
      <c r="G36" s="308"/>
      <c r="H36" s="259" t="s">
        <v>456</v>
      </c>
      <c r="I36" s="260"/>
      <c r="J36" s="25" t="s">
        <v>457</v>
      </c>
      <c r="K36" s="26">
        <v>12</v>
      </c>
    </row>
    <row r="37" spans="1:16" x14ac:dyDescent="0.3">
      <c r="A37" s="285" t="s">
        <v>37</v>
      </c>
      <c r="B37" s="286"/>
      <c r="C37" s="286"/>
      <c r="D37" s="286"/>
      <c r="E37" s="286"/>
      <c r="F37" s="286"/>
      <c r="G37" s="308"/>
      <c r="H37" s="259" t="s">
        <v>456</v>
      </c>
      <c r="I37" s="260"/>
      <c r="J37" s="25" t="s">
        <v>458</v>
      </c>
      <c r="K37" s="26">
        <v>10</v>
      </c>
    </row>
    <row r="38" spans="1:16" x14ac:dyDescent="0.3">
      <c r="A38" s="285" t="s">
        <v>36</v>
      </c>
      <c r="B38" s="286"/>
      <c r="C38" s="286"/>
      <c r="D38" s="286"/>
      <c r="E38" s="286"/>
      <c r="F38" s="286"/>
      <c r="G38" s="308"/>
      <c r="H38" s="259"/>
      <c r="I38" s="260"/>
      <c r="J38" s="25"/>
      <c r="K38" s="26"/>
    </row>
    <row r="39" spans="1:16" ht="25.5" customHeight="1" x14ac:dyDescent="0.3">
      <c r="A39" s="90">
        <v>15</v>
      </c>
      <c r="B39" s="284" t="s">
        <v>101</v>
      </c>
      <c r="C39" s="284"/>
      <c r="D39" s="284"/>
      <c r="E39" s="284"/>
      <c r="F39" s="284"/>
      <c r="G39" s="324"/>
      <c r="H39" s="323" t="s">
        <v>459</v>
      </c>
      <c r="I39" s="275"/>
      <c r="J39" s="275"/>
      <c r="K39" s="276"/>
      <c r="L39" s="53"/>
      <c r="M39" s="53"/>
      <c r="N39" s="53"/>
      <c r="O39" s="53"/>
      <c r="P39" s="53"/>
    </row>
    <row r="40" spans="1:16" ht="14.25" customHeight="1" x14ac:dyDescent="0.3">
      <c r="A40" s="285" t="s">
        <v>99</v>
      </c>
      <c r="B40" s="286"/>
      <c r="C40" s="286"/>
      <c r="D40" s="286"/>
      <c r="E40" s="286"/>
      <c r="F40" s="286"/>
      <c r="G40" s="286"/>
      <c r="H40" s="286"/>
      <c r="I40" s="286"/>
      <c r="J40" s="275" t="s">
        <v>454</v>
      </c>
      <c r="K40" s="276"/>
      <c r="L40" s="53"/>
      <c r="M40" s="53"/>
      <c r="N40" s="53"/>
      <c r="O40" s="53"/>
      <c r="P40" s="53"/>
    </row>
    <row r="41" spans="1:16" ht="14.25" customHeight="1" thickBot="1" x14ac:dyDescent="0.35">
      <c r="A41" s="317" t="s">
        <v>100</v>
      </c>
      <c r="B41" s="318"/>
      <c r="C41" s="318"/>
      <c r="D41" s="318"/>
      <c r="E41" s="318"/>
      <c r="F41" s="318"/>
      <c r="G41" s="332">
        <v>5</v>
      </c>
      <c r="H41" s="332"/>
      <c r="I41" s="332"/>
      <c r="J41" s="332"/>
      <c r="K41" s="333"/>
    </row>
    <row r="42" spans="1:16" ht="14.5" thickBot="1" x14ac:dyDescent="0.35">
      <c r="A42" s="327" t="s">
        <v>88</v>
      </c>
      <c r="B42" s="328"/>
      <c r="C42" s="328"/>
      <c r="D42" s="328"/>
      <c r="E42" s="328"/>
      <c r="F42" s="328"/>
      <c r="G42" s="328"/>
      <c r="H42" s="328"/>
      <c r="I42" s="328"/>
      <c r="J42" s="328"/>
      <c r="K42" s="328"/>
    </row>
    <row r="43" spans="1:16" ht="27.65" customHeight="1" x14ac:dyDescent="0.3">
      <c r="A43" s="305" t="s">
        <v>179</v>
      </c>
      <c r="B43" s="306"/>
      <c r="C43" s="306"/>
      <c r="D43" s="306"/>
      <c r="E43" s="306"/>
      <c r="F43" s="306"/>
      <c r="G43" s="306"/>
      <c r="H43" s="306"/>
      <c r="I43" s="306"/>
      <c r="J43" s="306"/>
      <c r="K43" s="307"/>
    </row>
    <row r="44" spans="1:16" ht="24.75" customHeight="1" x14ac:dyDescent="0.3">
      <c r="A44" s="302" t="s">
        <v>17</v>
      </c>
      <c r="B44" s="303"/>
      <c r="C44" s="303"/>
      <c r="D44" s="303"/>
      <c r="E44" s="303"/>
      <c r="F44" s="303"/>
      <c r="G44" s="303"/>
      <c r="H44" s="303"/>
      <c r="I44" s="303"/>
      <c r="J44" s="303"/>
      <c r="K44" s="304"/>
    </row>
    <row r="45" spans="1:16" s="50" customFormat="1" ht="24.75" customHeight="1" x14ac:dyDescent="0.3">
      <c r="A45" s="283" t="s">
        <v>121</v>
      </c>
      <c r="B45" s="284"/>
      <c r="C45" s="284"/>
      <c r="D45" s="284"/>
      <c r="E45" s="284"/>
      <c r="F45" s="284"/>
      <c r="G45" s="284"/>
      <c r="H45" s="284"/>
      <c r="I45" s="284"/>
      <c r="J45" s="284"/>
      <c r="K45" s="27" t="s">
        <v>459</v>
      </c>
    </row>
    <row r="46" spans="1:16" x14ac:dyDescent="0.3">
      <c r="A46" s="279" t="s">
        <v>53</v>
      </c>
      <c r="B46" s="280"/>
      <c r="C46" s="257" t="s">
        <v>460</v>
      </c>
      <c r="D46" s="257"/>
      <c r="E46" s="257"/>
      <c r="F46" s="257"/>
      <c r="G46" s="257"/>
      <c r="H46" s="257"/>
      <c r="I46" s="257"/>
      <c r="J46" s="257"/>
      <c r="K46" s="258"/>
    </row>
    <row r="47" spans="1:16" ht="14.25" customHeight="1" x14ac:dyDescent="0.3">
      <c r="A47" s="279" t="s">
        <v>54</v>
      </c>
      <c r="B47" s="280"/>
      <c r="C47" s="257" t="s">
        <v>461</v>
      </c>
      <c r="D47" s="257"/>
      <c r="E47" s="257"/>
      <c r="F47" s="257"/>
      <c r="G47" s="257"/>
      <c r="H47" s="6" t="s">
        <v>2</v>
      </c>
      <c r="I47" s="257"/>
      <c r="J47" s="257"/>
      <c r="K47" s="258"/>
    </row>
    <row r="48" spans="1:16" ht="14.25" customHeight="1" x14ac:dyDescent="0.3">
      <c r="A48" s="279" t="s">
        <v>52</v>
      </c>
      <c r="B48" s="280"/>
      <c r="C48" s="257" t="s">
        <v>450</v>
      </c>
      <c r="D48" s="257"/>
      <c r="E48" s="4" t="s">
        <v>3</v>
      </c>
      <c r="F48" s="257" t="s">
        <v>462</v>
      </c>
      <c r="G48" s="257"/>
      <c r="H48" s="4" t="s">
        <v>4</v>
      </c>
      <c r="I48" s="257">
        <v>24680</v>
      </c>
      <c r="J48" s="257"/>
      <c r="K48" s="258"/>
    </row>
    <row r="49" spans="1:13" ht="14.25" customHeight="1" x14ac:dyDescent="0.3">
      <c r="A49" s="279" t="s">
        <v>51</v>
      </c>
      <c r="B49" s="280"/>
      <c r="C49" s="257" t="s">
        <v>450</v>
      </c>
      <c r="D49" s="257"/>
      <c r="E49" s="257"/>
      <c r="F49" s="257"/>
      <c r="G49" s="257"/>
      <c r="H49" s="257"/>
      <c r="I49" s="257"/>
      <c r="J49" s="257"/>
      <c r="K49" s="258"/>
      <c r="M49" s="47"/>
    </row>
    <row r="50" spans="1:13" ht="14.25" customHeight="1" x14ac:dyDescent="0.3">
      <c r="A50" s="279" t="s">
        <v>50</v>
      </c>
      <c r="B50" s="280"/>
      <c r="C50" s="280"/>
      <c r="D50" s="290">
        <v>1234567</v>
      </c>
      <c r="E50" s="290"/>
      <c r="F50" s="290"/>
      <c r="G50" s="290"/>
      <c r="H50" s="290"/>
      <c r="I50" s="290"/>
      <c r="J50" s="290"/>
      <c r="K50" s="291"/>
    </row>
    <row r="51" spans="1:13" ht="14.25" customHeight="1" x14ac:dyDescent="0.3">
      <c r="A51" s="270" t="s">
        <v>49</v>
      </c>
      <c r="B51" s="271"/>
      <c r="C51" s="271"/>
      <c r="D51" s="290">
        <v>1234567890</v>
      </c>
      <c r="E51" s="290"/>
      <c r="F51" s="290"/>
      <c r="G51" s="290"/>
      <c r="H51" s="290"/>
      <c r="I51" s="290"/>
      <c r="J51" s="290"/>
      <c r="K51" s="291"/>
    </row>
    <row r="52" spans="1:13" ht="14.25" customHeight="1" x14ac:dyDescent="0.3">
      <c r="A52" s="270" t="s">
        <v>48</v>
      </c>
      <c r="B52" s="271"/>
      <c r="C52" s="271"/>
      <c r="D52" s="271"/>
      <c r="E52" s="271"/>
      <c r="F52" s="271"/>
      <c r="G52" s="275" t="s">
        <v>452</v>
      </c>
      <c r="H52" s="275"/>
      <c r="I52" s="275"/>
      <c r="J52" s="275"/>
      <c r="K52" s="276"/>
    </row>
    <row r="53" spans="1:13" ht="14.25" customHeight="1" x14ac:dyDescent="0.3">
      <c r="A53" s="270" t="s">
        <v>47</v>
      </c>
      <c r="B53" s="271"/>
      <c r="C53" s="271"/>
      <c r="D53" s="271"/>
      <c r="E53" s="271"/>
      <c r="F53" s="271"/>
      <c r="G53" s="267">
        <v>2</v>
      </c>
      <c r="H53" s="257"/>
      <c r="I53" s="257"/>
      <c r="J53" s="257"/>
      <c r="K53" s="258"/>
    </row>
    <row r="54" spans="1:13" ht="14.25" customHeight="1" x14ac:dyDescent="0.3">
      <c r="A54" s="270" t="s">
        <v>117</v>
      </c>
      <c r="B54" s="271"/>
      <c r="C54" s="271"/>
      <c r="D54" s="271"/>
      <c r="E54" s="271"/>
      <c r="F54" s="271"/>
      <c r="G54" s="275" t="s">
        <v>453</v>
      </c>
      <c r="H54" s="275"/>
      <c r="I54" s="275"/>
      <c r="J54" s="275"/>
      <c r="K54" s="276"/>
    </row>
    <row r="55" spans="1:13" ht="14.25" customHeight="1" x14ac:dyDescent="0.3">
      <c r="A55" s="270" t="s">
        <v>118</v>
      </c>
      <c r="B55" s="271"/>
      <c r="C55" s="271"/>
      <c r="D55" s="271"/>
      <c r="E55" s="271"/>
      <c r="F55" s="275" t="s">
        <v>453</v>
      </c>
      <c r="G55" s="275"/>
      <c r="H55" s="275"/>
      <c r="I55" s="275"/>
      <c r="J55" s="275"/>
      <c r="K55" s="276"/>
    </row>
    <row r="56" spans="1:13" x14ac:dyDescent="0.3">
      <c r="A56" s="285" t="s">
        <v>46</v>
      </c>
      <c r="B56" s="286"/>
      <c r="C56" s="286"/>
      <c r="D56" s="286"/>
      <c r="E56" s="286"/>
      <c r="F56" s="286"/>
      <c r="G56" s="286"/>
      <c r="H56" s="265"/>
      <c r="I56" s="265"/>
      <c r="J56" s="265"/>
      <c r="K56" s="266"/>
    </row>
    <row r="57" spans="1:13" ht="14.25" customHeight="1" x14ac:dyDescent="0.3">
      <c r="A57" s="285" t="s">
        <v>122</v>
      </c>
      <c r="B57" s="286"/>
      <c r="C57" s="286"/>
      <c r="D57" s="286"/>
      <c r="E57" s="286"/>
      <c r="F57" s="286"/>
      <c r="G57" s="286"/>
      <c r="H57" s="286"/>
      <c r="I57" s="286"/>
      <c r="J57" s="286"/>
      <c r="K57" s="322"/>
    </row>
    <row r="58" spans="1:13" ht="23.5" x14ac:dyDescent="0.3">
      <c r="A58" s="314" t="s">
        <v>12</v>
      </c>
      <c r="B58" s="315"/>
      <c r="C58" s="315"/>
      <c r="D58" s="315"/>
      <c r="E58" s="315"/>
      <c r="F58" s="315"/>
      <c r="G58" s="316"/>
      <c r="H58" s="268" t="s">
        <v>67</v>
      </c>
      <c r="I58" s="269"/>
      <c r="J58" s="31" t="s">
        <v>68</v>
      </c>
      <c r="K58" s="12" t="s">
        <v>8</v>
      </c>
    </row>
    <row r="59" spans="1:13" ht="14.25" customHeight="1" x14ac:dyDescent="0.3">
      <c r="A59" s="285" t="s">
        <v>38</v>
      </c>
      <c r="B59" s="286"/>
      <c r="C59" s="286"/>
      <c r="D59" s="286"/>
      <c r="E59" s="286"/>
      <c r="F59" s="286"/>
      <c r="G59" s="308"/>
      <c r="H59" s="259"/>
      <c r="I59" s="260"/>
      <c r="J59" s="25"/>
      <c r="K59" s="26"/>
    </row>
    <row r="60" spans="1:13" ht="14.25" customHeight="1" x14ac:dyDescent="0.3">
      <c r="A60" s="285" t="s">
        <v>39</v>
      </c>
      <c r="B60" s="286"/>
      <c r="C60" s="286"/>
      <c r="D60" s="286"/>
      <c r="E60" s="286"/>
      <c r="F60" s="286"/>
      <c r="G60" s="308"/>
      <c r="H60" s="259" t="s">
        <v>456</v>
      </c>
      <c r="I60" s="260"/>
      <c r="J60" s="25" t="s">
        <v>458</v>
      </c>
      <c r="K60" s="26">
        <v>10</v>
      </c>
    </row>
    <row r="61" spans="1:13" ht="14.25" customHeight="1" x14ac:dyDescent="0.3">
      <c r="A61" s="285" t="s">
        <v>40</v>
      </c>
      <c r="B61" s="286"/>
      <c r="C61" s="286"/>
      <c r="D61" s="286"/>
      <c r="E61" s="286"/>
      <c r="F61" s="286"/>
      <c r="G61" s="308"/>
      <c r="H61" s="259" t="s">
        <v>456</v>
      </c>
      <c r="I61" s="260"/>
      <c r="J61" s="25" t="s">
        <v>457</v>
      </c>
      <c r="K61" s="26">
        <v>12</v>
      </c>
    </row>
    <row r="62" spans="1:13" ht="14.25" customHeight="1" x14ac:dyDescent="0.3">
      <c r="A62" s="285" t="s">
        <v>41</v>
      </c>
      <c r="B62" s="286"/>
      <c r="C62" s="286"/>
      <c r="D62" s="286"/>
      <c r="E62" s="286"/>
      <c r="F62" s="286"/>
      <c r="G62" s="308"/>
      <c r="H62" s="259" t="s">
        <v>456</v>
      </c>
      <c r="I62" s="260"/>
      <c r="J62" s="25" t="s">
        <v>458</v>
      </c>
      <c r="K62" s="26">
        <v>10</v>
      </c>
    </row>
    <row r="63" spans="1:13" ht="14.25" customHeight="1" x14ac:dyDescent="0.3">
      <c r="A63" s="285" t="s">
        <v>42</v>
      </c>
      <c r="B63" s="286"/>
      <c r="C63" s="286"/>
      <c r="D63" s="286"/>
      <c r="E63" s="286"/>
      <c r="F63" s="286"/>
      <c r="G63" s="308"/>
      <c r="H63" s="259" t="s">
        <v>456</v>
      </c>
      <c r="I63" s="260"/>
      <c r="J63" s="25" t="s">
        <v>457</v>
      </c>
      <c r="K63" s="26">
        <v>12</v>
      </c>
    </row>
    <row r="64" spans="1:13" ht="14.25" customHeight="1" x14ac:dyDescent="0.3">
      <c r="A64" s="285" t="s">
        <v>44</v>
      </c>
      <c r="B64" s="286"/>
      <c r="C64" s="286"/>
      <c r="D64" s="286"/>
      <c r="E64" s="286"/>
      <c r="F64" s="286"/>
      <c r="G64" s="308"/>
      <c r="H64" s="259" t="s">
        <v>456</v>
      </c>
      <c r="I64" s="260"/>
      <c r="J64" s="25" t="s">
        <v>458</v>
      </c>
      <c r="K64" s="26">
        <v>10</v>
      </c>
    </row>
    <row r="65" spans="1:11" ht="14.25" customHeight="1" x14ac:dyDescent="0.3">
      <c r="A65" s="285" t="s">
        <v>43</v>
      </c>
      <c r="B65" s="286"/>
      <c r="C65" s="286"/>
      <c r="D65" s="286"/>
      <c r="E65" s="286"/>
      <c r="F65" s="286"/>
      <c r="G65" s="308"/>
      <c r="H65" s="259"/>
      <c r="I65" s="260"/>
      <c r="J65" s="25"/>
      <c r="K65" s="26"/>
    </row>
    <row r="66" spans="1:11" ht="14.25" customHeight="1" x14ac:dyDescent="0.3">
      <c r="A66" s="285" t="s">
        <v>123</v>
      </c>
      <c r="B66" s="286"/>
      <c r="C66" s="286"/>
      <c r="D66" s="286"/>
      <c r="E66" s="286"/>
      <c r="F66" s="286"/>
      <c r="G66" s="286"/>
      <c r="H66" s="286"/>
      <c r="I66" s="286"/>
      <c r="J66" s="286"/>
      <c r="K66" s="322"/>
    </row>
    <row r="67" spans="1:11" ht="23.5" x14ac:dyDescent="0.3">
      <c r="A67" s="314" t="s">
        <v>12</v>
      </c>
      <c r="B67" s="315"/>
      <c r="C67" s="315"/>
      <c r="D67" s="315"/>
      <c r="E67" s="315"/>
      <c r="F67" s="315"/>
      <c r="G67" s="316"/>
      <c r="H67" s="268" t="s">
        <v>67</v>
      </c>
      <c r="I67" s="269"/>
      <c r="J67" s="31" t="s">
        <v>68</v>
      </c>
      <c r="K67" s="12" t="s">
        <v>8</v>
      </c>
    </row>
    <row r="68" spans="1:11" x14ac:dyDescent="0.3">
      <c r="A68" s="285" t="s">
        <v>31</v>
      </c>
      <c r="B68" s="286"/>
      <c r="C68" s="286"/>
      <c r="D68" s="286"/>
      <c r="E68" s="286"/>
      <c r="F68" s="286"/>
      <c r="G68" s="308"/>
      <c r="H68" s="259"/>
      <c r="I68" s="260"/>
      <c r="J68" s="25"/>
      <c r="K68" s="26"/>
    </row>
    <row r="69" spans="1:11" x14ac:dyDescent="0.3">
      <c r="A69" s="285" t="s">
        <v>32</v>
      </c>
      <c r="B69" s="286"/>
      <c r="C69" s="286"/>
      <c r="D69" s="286"/>
      <c r="E69" s="286"/>
      <c r="F69" s="286"/>
      <c r="G69" s="308"/>
      <c r="H69" s="259"/>
      <c r="I69" s="260"/>
      <c r="J69" s="25"/>
      <c r="K69" s="26"/>
    </row>
    <row r="70" spans="1:11" x14ac:dyDescent="0.3">
      <c r="A70" s="285" t="s">
        <v>33</v>
      </c>
      <c r="B70" s="286"/>
      <c r="C70" s="286"/>
      <c r="D70" s="286"/>
      <c r="E70" s="286"/>
      <c r="F70" s="286"/>
      <c r="G70" s="308"/>
      <c r="H70" s="259"/>
      <c r="I70" s="260"/>
      <c r="J70" s="25"/>
      <c r="K70" s="26"/>
    </row>
    <row r="71" spans="1:11" x14ac:dyDescent="0.3">
      <c r="A71" s="285" t="s">
        <v>34</v>
      </c>
      <c r="B71" s="286"/>
      <c r="C71" s="286"/>
      <c r="D71" s="286"/>
      <c r="E71" s="286"/>
      <c r="F71" s="286"/>
      <c r="G71" s="308"/>
      <c r="H71" s="259"/>
      <c r="I71" s="260"/>
      <c r="J71" s="25"/>
      <c r="K71" s="26"/>
    </row>
    <row r="72" spans="1:11" x14ac:dyDescent="0.3">
      <c r="A72" s="285" t="s">
        <v>35</v>
      </c>
      <c r="B72" s="286"/>
      <c r="C72" s="286"/>
      <c r="D72" s="286"/>
      <c r="E72" s="286"/>
      <c r="F72" s="286"/>
      <c r="G72" s="308"/>
      <c r="H72" s="309"/>
      <c r="I72" s="310"/>
      <c r="J72" s="25"/>
      <c r="K72" s="26"/>
    </row>
    <row r="73" spans="1:11" x14ac:dyDescent="0.3">
      <c r="A73" s="285" t="s">
        <v>37</v>
      </c>
      <c r="B73" s="286"/>
      <c r="C73" s="286"/>
      <c r="D73" s="286"/>
      <c r="E73" s="286"/>
      <c r="F73" s="286"/>
      <c r="G73" s="308"/>
      <c r="H73" s="259"/>
      <c r="I73" s="260"/>
      <c r="J73" s="25"/>
      <c r="K73" s="26"/>
    </row>
    <row r="74" spans="1:11" ht="14.5" thickBot="1" x14ac:dyDescent="0.35">
      <c r="A74" s="317" t="s">
        <v>36</v>
      </c>
      <c r="B74" s="318"/>
      <c r="C74" s="318"/>
      <c r="D74" s="318"/>
      <c r="E74" s="318"/>
      <c r="F74" s="318"/>
      <c r="G74" s="319"/>
      <c r="H74" s="320"/>
      <c r="I74" s="321"/>
      <c r="J74" s="29"/>
      <c r="K74" s="30"/>
    </row>
    <row r="75" spans="1:11" ht="14.5" thickBot="1" x14ac:dyDescent="0.35"/>
    <row r="76" spans="1:11" ht="30.5" customHeight="1" x14ac:dyDescent="0.3">
      <c r="A76" s="305" t="s">
        <v>180</v>
      </c>
      <c r="B76" s="306"/>
      <c r="C76" s="306"/>
      <c r="D76" s="306"/>
      <c r="E76" s="306"/>
      <c r="F76" s="306"/>
      <c r="G76" s="306"/>
      <c r="H76" s="306"/>
      <c r="I76" s="306"/>
      <c r="J76" s="306"/>
      <c r="K76" s="307"/>
    </row>
    <row r="77" spans="1:11" x14ac:dyDescent="0.3">
      <c r="A77" s="302" t="s">
        <v>17</v>
      </c>
      <c r="B77" s="303"/>
      <c r="C77" s="303"/>
      <c r="D77" s="303"/>
      <c r="E77" s="303"/>
      <c r="F77" s="303"/>
      <c r="G77" s="303"/>
      <c r="H77" s="303"/>
      <c r="I77" s="303"/>
      <c r="J77" s="303"/>
      <c r="K77" s="304"/>
    </row>
    <row r="78" spans="1:11" ht="30.5" customHeight="1" x14ac:dyDescent="0.3">
      <c r="A78" s="283" t="s">
        <v>121</v>
      </c>
      <c r="B78" s="284"/>
      <c r="C78" s="284"/>
      <c r="D78" s="284"/>
      <c r="E78" s="284"/>
      <c r="F78" s="284"/>
      <c r="G78" s="284"/>
      <c r="H78" s="284"/>
      <c r="I78" s="284"/>
      <c r="J78" s="284"/>
      <c r="K78" s="27"/>
    </row>
    <row r="79" spans="1:11" x14ac:dyDescent="0.3">
      <c r="A79" s="279" t="s">
        <v>53</v>
      </c>
      <c r="B79" s="280"/>
      <c r="C79" s="257"/>
      <c r="D79" s="257"/>
      <c r="E79" s="257"/>
      <c r="F79" s="257"/>
      <c r="G79" s="257"/>
      <c r="H79" s="257"/>
      <c r="I79" s="257"/>
      <c r="J79" s="257"/>
      <c r="K79" s="258"/>
    </row>
    <row r="80" spans="1:11" x14ac:dyDescent="0.3">
      <c r="A80" s="279" t="s">
        <v>54</v>
      </c>
      <c r="B80" s="280"/>
      <c r="C80" s="257"/>
      <c r="D80" s="257"/>
      <c r="E80" s="257"/>
      <c r="F80" s="257"/>
      <c r="G80" s="257"/>
      <c r="H80" s="6" t="s">
        <v>2</v>
      </c>
      <c r="I80" s="257"/>
      <c r="J80" s="257"/>
      <c r="K80" s="258"/>
    </row>
    <row r="81" spans="1:11" x14ac:dyDescent="0.3">
      <c r="A81" s="279" t="s">
        <v>52</v>
      </c>
      <c r="B81" s="280"/>
      <c r="C81" s="257"/>
      <c r="D81" s="257"/>
      <c r="E81" s="4" t="s">
        <v>3</v>
      </c>
      <c r="F81" s="257"/>
      <c r="G81" s="257"/>
      <c r="H81" s="4" t="s">
        <v>4</v>
      </c>
      <c r="I81" s="257"/>
      <c r="J81" s="257"/>
      <c r="K81" s="258"/>
    </row>
    <row r="82" spans="1:11" x14ac:dyDescent="0.3">
      <c r="A82" s="279" t="s">
        <v>51</v>
      </c>
      <c r="B82" s="280"/>
      <c r="C82" s="257"/>
      <c r="D82" s="257"/>
      <c r="E82" s="257"/>
      <c r="F82" s="257"/>
      <c r="G82" s="257"/>
      <c r="H82" s="257"/>
      <c r="I82" s="257"/>
      <c r="J82" s="257"/>
      <c r="K82" s="258"/>
    </row>
    <row r="83" spans="1:11" x14ac:dyDescent="0.3">
      <c r="A83" s="279" t="s">
        <v>50</v>
      </c>
      <c r="B83" s="280"/>
      <c r="C83" s="280"/>
      <c r="D83" s="257"/>
      <c r="E83" s="257"/>
      <c r="F83" s="257"/>
      <c r="G83" s="257"/>
      <c r="H83" s="257"/>
      <c r="I83" s="257"/>
      <c r="J83" s="257"/>
      <c r="K83" s="258"/>
    </row>
    <row r="84" spans="1:11" x14ac:dyDescent="0.3">
      <c r="A84" s="270" t="s">
        <v>49</v>
      </c>
      <c r="B84" s="271"/>
      <c r="C84" s="271"/>
      <c r="D84" s="257"/>
      <c r="E84" s="257"/>
      <c r="F84" s="257"/>
      <c r="G84" s="257"/>
      <c r="H84" s="257"/>
      <c r="I84" s="257"/>
      <c r="J84" s="257"/>
      <c r="K84" s="258"/>
    </row>
    <row r="85" spans="1:11" x14ac:dyDescent="0.3">
      <c r="A85" s="270" t="s">
        <v>48</v>
      </c>
      <c r="B85" s="271"/>
      <c r="C85" s="271"/>
      <c r="D85" s="271"/>
      <c r="E85" s="271"/>
      <c r="F85" s="271"/>
      <c r="G85" s="275"/>
      <c r="H85" s="275"/>
      <c r="I85" s="275"/>
      <c r="J85" s="275"/>
      <c r="K85" s="276"/>
    </row>
    <row r="86" spans="1:11" x14ac:dyDescent="0.3">
      <c r="A86" s="270" t="s">
        <v>47</v>
      </c>
      <c r="B86" s="271"/>
      <c r="C86" s="271"/>
      <c r="D86" s="271"/>
      <c r="E86" s="271"/>
      <c r="F86" s="271"/>
      <c r="G86" s="267"/>
      <c r="H86" s="257"/>
      <c r="I86" s="257"/>
      <c r="J86" s="257"/>
      <c r="K86" s="258"/>
    </row>
    <row r="87" spans="1:11" x14ac:dyDescent="0.3">
      <c r="A87" s="270" t="s">
        <v>117</v>
      </c>
      <c r="B87" s="271"/>
      <c r="C87" s="271"/>
      <c r="D87" s="271"/>
      <c r="E87" s="271"/>
      <c r="F87" s="271"/>
      <c r="G87" s="275"/>
      <c r="H87" s="275"/>
      <c r="I87" s="275"/>
      <c r="J87" s="275"/>
      <c r="K87" s="276"/>
    </row>
    <row r="88" spans="1:11" x14ac:dyDescent="0.3">
      <c r="A88" s="270" t="s">
        <v>118</v>
      </c>
      <c r="B88" s="271"/>
      <c r="C88" s="271"/>
      <c r="D88" s="271"/>
      <c r="E88" s="271"/>
      <c r="F88" s="275"/>
      <c r="G88" s="275"/>
      <c r="H88" s="275"/>
      <c r="I88" s="275"/>
      <c r="J88" s="275"/>
      <c r="K88" s="276"/>
    </row>
    <row r="89" spans="1:11" x14ac:dyDescent="0.3">
      <c r="A89" s="285" t="s">
        <v>46</v>
      </c>
      <c r="B89" s="286"/>
      <c r="C89" s="286"/>
      <c r="D89" s="286"/>
      <c r="E89" s="286"/>
      <c r="F89" s="286"/>
      <c r="G89" s="286"/>
      <c r="H89" s="265"/>
      <c r="I89" s="265"/>
      <c r="J89" s="265"/>
      <c r="K89" s="266"/>
    </row>
    <row r="90" spans="1:11" x14ac:dyDescent="0.3">
      <c r="A90" s="285" t="s">
        <v>122</v>
      </c>
      <c r="B90" s="286"/>
      <c r="C90" s="286"/>
      <c r="D90" s="286"/>
      <c r="E90" s="286"/>
      <c r="F90" s="286"/>
      <c r="G90" s="286"/>
      <c r="H90" s="286"/>
      <c r="I90" s="286"/>
      <c r="J90" s="286"/>
      <c r="K90" s="322"/>
    </row>
    <row r="91" spans="1:11" ht="23.5" x14ac:dyDescent="0.3">
      <c r="A91" s="314" t="s">
        <v>12</v>
      </c>
      <c r="B91" s="315"/>
      <c r="C91" s="315"/>
      <c r="D91" s="315"/>
      <c r="E91" s="315"/>
      <c r="F91" s="315"/>
      <c r="G91" s="316"/>
      <c r="H91" s="268" t="s">
        <v>67</v>
      </c>
      <c r="I91" s="269"/>
      <c r="J91" s="31" t="s">
        <v>68</v>
      </c>
      <c r="K91" s="12" t="s">
        <v>8</v>
      </c>
    </row>
    <row r="92" spans="1:11" x14ac:dyDescent="0.3">
      <c r="A92" s="285" t="s">
        <v>38</v>
      </c>
      <c r="B92" s="286"/>
      <c r="C92" s="286"/>
      <c r="D92" s="286"/>
      <c r="E92" s="286"/>
      <c r="F92" s="286"/>
      <c r="G92" s="308"/>
      <c r="H92" s="259"/>
      <c r="I92" s="260"/>
      <c r="J92" s="25"/>
      <c r="K92" s="26"/>
    </row>
    <row r="93" spans="1:11" x14ac:dyDescent="0.3">
      <c r="A93" s="285" t="s">
        <v>39</v>
      </c>
      <c r="B93" s="286"/>
      <c r="C93" s="286"/>
      <c r="D93" s="286"/>
      <c r="E93" s="286"/>
      <c r="F93" s="286"/>
      <c r="G93" s="308"/>
      <c r="H93" s="259"/>
      <c r="I93" s="260"/>
      <c r="J93" s="25"/>
      <c r="K93" s="26"/>
    </row>
    <row r="94" spans="1:11" x14ac:dyDescent="0.3">
      <c r="A94" s="285" t="s">
        <v>40</v>
      </c>
      <c r="B94" s="286"/>
      <c r="C94" s="286"/>
      <c r="D94" s="286"/>
      <c r="E94" s="286"/>
      <c r="F94" s="286"/>
      <c r="G94" s="308"/>
      <c r="H94" s="259"/>
      <c r="I94" s="260"/>
      <c r="J94" s="25"/>
      <c r="K94" s="26"/>
    </row>
    <row r="95" spans="1:11" x14ac:dyDescent="0.3">
      <c r="A95" s="285" t="s">
        <v>41</v>
      </c>
      <c r="B95" s="286"/>
      <c r="C95" s="286"/>
      <c r="D95" s="286"/>
      <c r="E95" s="286"/>
      <c r="F95" s="286"/>
      <c r="G95" s="308"/>
      <c r="H95" s="259"/>
      <c r="I95" s="260"/>
      <c r="J95" s="25"/>
      <c r="K95" s="26"/>
    </row>
    <row r="96" spans="1:11" x14ac:dyDescent="0.3">
      <c r="A96" s="285" t="s">
        <v>42</v>
      </c>
      <c r="B96" s="286"/>
      <c r="C96" s="286"/>
      <c r="D96" s="286"/>
      <c r="E96" s="286"/>
      <c r="F96" s="286"/>
      <c r="G96" s="308"/>
      <c r="H96" s="259"/>
      <c r="I96" s="260"/>
      <c r="J96" s="25"/>
      <c r="K96" s="26"/>
    </row>
    <row r="97" spans="1:11" x14ac:dyDescent="0.3">
      <c r="A97" s="285" t="s">
        <v>44</v>
      </c>
      <c r="B97" s="286"/>
      <c r="C97" s="286"/>
      <c r="D97" s="286"/>
      <c r="E97" s="286"/>
      <c r="F97" s="286"/>
      <c r="G97" s="308"/>
      <c r="H97" s="259"/>
      <c r="I97" s="260"/>
      <c r="J97" s="25"/>
      <c r="K97" s="26"/>
    </row>
    <row r="98" spans="1:11" x14ac:dyDescent="0.3">
      <c r="A98" s="285" t="s">
        <v>43</v>
      </c>
      <c r="B98" s="286"/>
      <c r="C98" s="286"/>
      <c r="D98" s="286"/>
      <c r="E98" s="286"/>
      <c r="F98" s="286"/>
      <c r="G98" s="308"/>
      <c r="H98" s="259"/>
      <c r="I98" s="260"/>
      <c r="J98" s="25"/>
      <c r="K98" s="26"/>
    </row>
    <row r="99" spans="1:11" x14ac:dyDescent="0.3">
      <c r="A99" s="285" t="s">
        <v>123</v>
      </c>
      <c r="B99" s="286"/>
      <c r="C99" s="286"/>
      <c r="D99" s="286"/>
      <c r="E99" s="286"/>
      <c r="F99" s="286"/>
      <c r="G99" s="286"/>
      <c r="H99" s="286"/>
      <c r="I99" s="286"/>
      <c r="J99" s="286"/>
      <c r="K99" s="322"/>
    </row>
    <row r="100" spans="1:11" ht="23.5" x14ac:dyDescent="0.3">
      <c r="A100" s="314" t="s">
        <v>12</v>
      </c>
      <c r="B100" s="315"/>
      <c r="C100" s="315"/>
      <c r="D100" s="315"/>
      <c r="E100" s="315"/>
      <c r="F100" s="315"/>
      <c r="G100" s="316"/>
      <c r="H100" s="268" t="s">
        <v>67</v>
      </c>
      <c r="I100" s="269"/>
      <c r="J100" s="31" t="s">
        <v>68</v>
      </c>
      <c r="K100" s="12" t="s">
        <v>8</v>
      </c>
    </row>
    <row r="101" spans="1:11" x14ac:dyDescent="0.3">
      <c r="A101" s="285" t="s">
        <v>31</v>
      </c>
      <c r="B101" s="286"/>
      <c r="C101" s="286"/>
      <c r="D101" s="286"/>
      <c r="E101" s="286"/>
      <c r="F101" s="286"/>
      <c r="G101" s="308"/>
      <c r="H101" s="259"/>
      <c r="I101" s="260"/>
      <c r="J101" s="25"/>
      <c r="K101" s="26"/>
    </row>
    <row r="102" spans="1:11" x14ac:dyDescent="0.3">
      <c r="A102" s="285" t="s">
        <v>32</v>
      </c>
      <c r="B102" s="286"/>
      <c r="C102" s="286"/>
      <c r="D102" s="286"/>
      <c r="E102" s="286"/>
      <c r="F102" s="286"/>
      <c r="G102" s="308"/>
      <c r="H102" s="259"/>
      <c r="I102" s="260"/>
      <c r="J102" s="25"/>
      <c r="K102" s="26"/>
    </row>
    <row r="103" spans="1:11" x14ac:dyDescent="0.3">
      <c r="A103" s="285" t="s">
        <v>33</v>
      </c>
      <c r="B103" s="286"/>
      <c r="C103" s="286"/>
      <c r="D103" s="286"/>
      <c r="E103" s="286"/>
      <c r="F103" s="286"/>
      <c r="G103" s="308"/>
      <c r="H103" s="259"/>
      <c r="I103" s="260"/>
      <c r="J103" s="25"/>
      <c r="K103" s="26"/>
    </row>
    <row r="104" spans="1:11" x14ac:dyDescent="0.3">
      <c r="A104" s="285" t="s">
        <v>34</v>
      </c>
      <c r="B104" s="286"/>
      <c r="C104" s="286"/>
      <c r="D104" s="286"/>
      <c r="E104" s="286"/>
      <c r="F104" s="286"/>
      <c r="G104" s="308"/>
      <c r="H104" s="259"/>
      <c r="I104" s="260"/>
      <c r="J104" s="25"/>
      <c r="K104" s="26"/>
    </row>
    <row r="105" spans="1:11" x14ac:dyDescent="0.3">
      <c r="A105" s="285" t="s">
        <v>35</v>
      </c>
      <c r="B105" s="286"/>
      <c r="C105" s="286"/>
      <c r="D105" s="286"/>
      <c r="E105" s="286"/>
      <c r="F105" s="286"/>
      <c r="G105" s="308"/>
      <c r="H105" s="309"/>
      <c r="I105" s="310"/>
      <c r="J105" s="25"/>
      <c r="K105" s="26"/>
    </row>
    <row r="106" spans="1:11" x14ac:dyDescent="0.3">
      <c r="A106" s="285" t="s">
        <v>37</v>
      </c>
      <c r="B106" s="286"/>
      <c r="C106" s="286"/>
      <c r="D106" s="286"/>
      <c r="E106" s="286"/>
      <c r="F106" s="286"/>
      <c r="G106" s="308"/>
      <c r="H106" s="259"/>
      <c r="I106" s="260"/>
      <c r="J106" s="25"/>
      <c r="K106" s="26"/>
    </row>
    <row r="107" spans="1:11" ht="14.5" thickBot="1" x14ac:dyDescent="0.35">
      <c r="A107" s="317" t="s">
        <v>36</v>
      </c>
      <c r="B107" s="318"/>
      <c r="C107" s="318"/>
      <c r="D107" s="318"/>
      <c r="E107" s="318"/>
      <c r="F107" s="318"/>
      <c r="G107" s="319"/>
      <c r="H107" s="320"/>
      <c r="I107" s="321"/>
      <c r="J107" s="29"/>
      <c r="K107" s="30"/>
    </row>
    <row r="108" spans="1:11" ht="14.5" thickBot="1" x14ac:dyDescent="0.35"/>
    <row r="109" spans="1:11" ht="28.5" customHeight="1" x14ac:dyDescent="0.3">
      <c r="A109" s="305" t="s">
        <v>181</v>
      </c>
      <c r="B109" s="306"/>
      <c r="C109" s="306"/>
      <c r="D109" s="306"/>
      <c r="E109" s="306"/>
      <c r="F109" s="306"/>
      <c r="G109" s="306"/>
      <c r="H109" s="306"/>
      <c r="I109" s="306"/>
      <c r="J109" s="306"/>
      <c r="K109" s="307"/>
    </row>
    <row r="110" spans="1:11" x14ac:dyDescent="0.3">
      <c r="A110" s="302" t="s">
        <v>17</v>
      </c>
      <c r="B110" s="303"/>
      <c r="C110" s="303"/>
      <c r="D110" s="303"/>
      <c r="E110" s="303"/>
      <c r="F110" s="303"/>
      <c r="G110" s="303"/>
      <c r="H110" s="303"/>
      <c r="I110" s="303"/>
      <c r="J110" s="303"/>
      <c r="K110" s="304"/>
    </row>
    <row r="111" spans="1:11" ht="27.5" customHeight="1" x14ac:dyDescent="0.3">
      <c r="A111" s="283" t="s">
        <v>121</v>
      </c>
      <c r="B111" s="284"/>
      <c r="C111" s="284"/>
      <c r="D111" s="284"/>
      <c r="E111" s="284"/>
      <c r="F111" s="284"/>
      <c r="G111" s="284"/>
      <c r="H111" s="284"/>
      <c r="I111" s="284"/>
      <c r="J111" s="284"/>
      <c r="K111" s="27"/>
    </row>
    <row r="112" spans="1:11" x14ac:dyDescent="0.3">
      <c r="A112" s="279" t="s">
        <v>53</v>
      </c>
      <c r="B112" s="280"/>
      <c r="C112" s="257"/>
      <c r="D112" s="257"/>
      <c r="E112" s="257"/>
      <c r="F112" s="257"/>
      <c r="G112" s="257"/>
      <c r="H112" s="257"/>
      <c r="I112" s="257"/>
      <c r="J112" s="257"/>
      <c r="K112" s="258"/>
    </row>
    <row r="113" spans="1:11" x14ac:dyDescent="0.3">
      <c r="A113" s="279" t="s">
        <v>54</v>
      </c>
      <c r="B113" s="280"/>
      <c r="C113" s="257"/>
      <c r="D113" s="257"/>
      <c r="E113" s="257"/>
      <c r="F113" s="257"/>
      <c r="G113" s="257"/>
      <c r="H113" s="6" t="s">
        <v>2</v>
      </c>
      <c r="I113" s="257"/>
      <c r="J113" s="257"/>
      <c r="K113" s="258"/>
    </row>
    <row r="114" spans="1:11" x14ac:dyDescent="0.3">
      <c r="A114" s="279" t="s">
        <v>52</v>
      </c>
      <c r="B114" s="280"/>
      <c r="C114" s="257"/>
      <c r="D114" s="257"/>
      <c r="E114" s="4" t="s">
        <v>3</v>
      </c>
      <c r="F114" s="257"/>
      <c r="G114" s="257"/>
      <c r="H114" s="4" t="s">
        <v>4</v>
      </c>
      <c r="I114" s="257"/>
      <c r="J114" s="257"/>
      <c r="K114" s="258"/>
    </row>
    <row r="115" spans="1:11" x14ac:dyDescent="0.3">
      <c r="A115" s="279" t="s">
        <v>51</v>
      </c>
      <c r="B115" s="280"/>
      <c r="C115" s="257"/>
      <c r="D115" s="257"/>
      <c r="E115" s="257"/>
      <c r="F115" s="257"/>
      <c r="G115" s="257"/>
      <c r="H115" s="257"/>
      <c r="I115" s="257"/>
      <c r="J115" s="257"/>
      <c r="K115" s="258"/>
    </row>
    <row r="116" spans="1:11" x14ac:dyDescent="0.3">
      <c r="A116" s="279" t="s">
        <v>50</v>
      </c>
      <c r="B116" s="280"/>
      <c r="C116" s="280"/>
      <c r="D116" s="257"/>
      <c r="E116" s="257"/>
      <c r="F116" s="257"/>
      <c r="G116" s="257"/>
      <c r="H116" s="257"/>
      <c r="I116" s="257"/>
      <c r="J116" s="257"/>
      <c r="K116" s="258"/>
    </row>
    <row r="117" spans="1:11" x14ac:dyDescent="0.3">
      <c r="A117" s="270" t="s">
        <v>49</v>
      </c>
      <c r="B117" s="271"/>
      <c r="C117" s="271"/>
      <c r="D117" s="257"/>
      <c r="E117" s="257"/>
      <c r="F117" s="257"/>
      <c r="G117" s="257"/>
      <c r="H117" s="257"/>
      <c r="I117" s="257"/>
      <c r="J117" s="257"/>
      <c r="K117" s="258"/>
    </row>
    <row r="118" spans="1:11" x14ac:dyDescent="0.3">
      <c r="A118" s="270" t="s">
        <v>48</v>
      </c>
      <c r="B118" s="271"/>
      <c r="C118" s="271"/>
      <c r="D118" s="271"/>
      <c r="E118" s="271"/>
      <c r="F118" s="271"/>
      <c r="G118" s="275"/>
      <c r="H118" s="275"/>
      <c r="I118" s="275"/>
      <c r="J118" s="275"/>
      <c r="K118" s="276"/>
    </row>
    <row r="119" spans="1:11" x14ac:dyDescent="0.3">
      <c r="A119" s="270" t="s">
        <v>47</v>
      </c>
      <c r="B119" s="271"/>
      <c r="C119" s="271"/>
      <c r="D119" s="271"/>
      <c r="E119" s="271"/>
      <c r="F119" s="271"/>
      <c r="G119" s="267"/>
      <c r="H119" s="257"/>
      <c r="I119" s="257"/>
      <c r="J119" s="257"/>
      <c r="K119" s="258"/>
    </row>
    <row r="120" spans="1:11" x14ac:dyDescent="0.3">
      <c r="A120" s="270" t="s">
        <v>117</v>
      </c>
      <c r="B120" s="271"/>
      <c r="C120" s="271"/>
      <c r="D120" s="271"/>
      <c r="E120" s="271"/>
      <c r="F120" s="271"/>
      <c r="G120" s="275"/>
      <c r="H120" s="275"/>
      <c r="I120" s="275"/>
      <c r="J120" s="275"/>
      <c r="K120" s="276"/>
    </row>
    <row r="121" spans="1:11" x14ac:dyDescent="0.3">
      <c r="A121" s="270" t="s">
        <v>118</v>
      </c>
      <c r="B121" s="271"/>
      <c r="C121" s="271"/>
      <c r="D121" s="271"/>
      <c r="E121" s="271"/>
      <c r="F121" s="275"/>
      <c r="G121" s="275"/>
      <c r="H121" s="275"/>
      <c r="I121" s="275"/>
      <c r="J121" s="275"/>
      <c r="K121" s="276"/>
    </row>
    <row r="122" spans="1:11" x14ac:dyDescent="0.3">
      <c r="A122" s="285" t="s">
        <v>46</v>
      </c>
      <c r="B122" s="286"/>
      <c r="C122" s="286"/>
      <c r="D122" s="286"/>
      <c r="E122" s="286"/>
      <c r="F122" s="286"/>
      <c r="G122" s="286"/>
      <c r="H122" s="265"/>
      <c r="I122" s="265"/>
      <c r="J122" s="265"/>
      <c r="K122" s="266"/>
    </row>
    <row r="123" spans="1:11" x14ac:dyDescent="0.3">
      <c r="A123" s="285" t="s">
        <v>122</v>
      </c>
      <c r="B123" s="286"/>
      <c r="C123" s="286"/>
      <c r="D123" s="286"/>
      <c r="E123" s="286"/>
      <c r="F123" s="286"/>
      <c r="G123" s="286"/>
      <c r="H123" s="286"/>
      <c r="I123" s="286"/>
      <c r="J123" s="286"/>
      <c r="K123" s="322"/>
    </row>
    <row r="124" spans="1:11" ht="23.5" x14ac:dyDescent="0.3">
      <c r="A124" s="314" t="s">
        <v>12</v>
      </c>
      <c r="B124" s="315"/>
      <c r="C124" s="315"/>
      <c r="D124" s="315"/>
      <c r="E124" s="315"/>
      <c r="F124" s="315"/>
      <c r="G124" s="316"/>
      <c r="H124" s="268" t="s">
        <v>67</v>
      </c>
      <c r="I124" s="269"/>
      <c r="J124" s="31" t="s">
        <v>68</v>
      </c>
      <c r="K124" s="12" t="s">
        <v>8</v>
      </c>
    </row>
    <row r="125" spans="1:11" x14ac:dyDescent="0.3">
      <c r="A125" s="285" t="s">
        <v>38</v>
      </c>
      <c r="B125" s="286"/>
      <c r="C125" s="286"/>
      <c r="D125" s="286"/>
      <c r="E125" s="286"/>
      <c r="F125" s="286"/>
      <c r="G125" s="308"/>
      <c r="H125" s="259"/>
      <c r="I125" s="260"/>
      <c r="J125" s="25"/>
      <c r="K125" s="26"/>
    </row>
    <row r="126" spans="1:11" x14ac:dyDescent="0.3">
      <c r="A126" s="285" t="s">
        <v>39</v>
      </c>
      <c r="B126" s="286"/>
      <c r="C126" s="286"/>
      <c r="D126" s="286"/>
      <c r="E126" s="286"/>
      <c r="F126" s="286"/>
      <c r="G126" s="308"/>
      <c r="H126" s="259"/>
      <c r="I126" s="260"/>
      <c r="J126" s="25"/>
      <c r="K126" s="26"/>
    </row>
    <row r="127" spans="1:11" x14ac:dyDescent="0.3">
      <c r="A127" s="285" t="s">
        <v>40</v>
      </c>
      <c r="B127" s="286"/>
      <c r="C127" s="286"/>
      <c r="D127" s="286"/>
      <c r="E127" s="286"/>
      <c r="F127" s="286"/>
      <c r="G127" s="308"/>
      <c r="H127" s="259"/>
      <c r="I127" s="260"/>
      <c r="J127" s="25"/>
      <c r="K127" s="26"/>
    </row>
    <row r="128" spans="1:11" x14ac:dyDescent="0.3">
      <c r="A128" s="285" t="s">
        <v>41</v>
      </c>
      <c r="B128" s="286"/>
      <c r="C128" s="286"/>
      <c r="D128" s="286"/>
      <c r="E128" s="286"/>
      <c r="F128" s="286"/>
      <c r="G128" s="308"/>
      <c r="H128" s="259"/>
      <c r="I128" s="260"/>
      <c r="J128" s="25"/>
      <c r="K128" s="26"/>
    </row>
    <row r="129" spans="1:11" x14ac:dyDescent="0.3">
      <c r="A129" s="285" t="s">
        <v>42</v>
      </c>
      <c r="B129" s="286"/>
      <c r="C129" s="286"/>
      <c r="D129" s="286"/>
      <c r="E129" s="286"/>
      <c r="F129" s="286"/>
      <c r="G129" s="308"/>
      <c r="H129" s="259"/>
      <c r="I129" s="260"/>
      <c r="J129" s="25"/>
      <c r="K129" s="26"/>
    </row>
    <row r="130" spans="1:11" x14ac:dyDescent="0.3">
      <c r="A130" s="285" t="s">
        <v>44</v>
      </c>
      <c r="B130" s="286"/>
      <c r="C130" s="286"/>
      <c r="D130" s="286"/>
      <c r="E130" s="286"/>
      <c r="F130" s="286"/>
      <c r="G130" s="308"/>
      <c r="H130" s="259"/>
      <c r="I130" s="260"/>
      <c r="J130" s="25"/>
      <c r="K130" s="26"/>
    </row>
    <row r="131" spans="1:11" x14ac:dyDescent="0.3">
      <c r="A131" s="285" t="s">
        <v>43</v>
      </c>
      <c r="B131" s="286"/>
      <c r="C131" s="286"/>
      <c r="D131" s="286"/>
      <c r="E131" s="286"/>
      <c r="F131" s="286"/>
      <c r="G131" s="308"/>
      <c r="H131" s="259"/>
      <c r="I131" s="260"/>
      <c r="J131" s="25"/>
      <c r="K131" s="26"/>
    </row>
    <row r="132" spans="1:11" x14ac:dyDescent="0.3">
      <c r="A132" s="285" t="s">
        <v>123</v>
      </c>
      <c r="B132" s="286"/>
      <c r="C132" s="286"/>
      <c r="D132" s="286"/>
      <c r="E132" s="286"/>
      <c r="F132" s="286"/>
      <c r="G132" s="286"/>
      <c r="H132" s="286"/>
      <c r="I132" s="286"/>
      <c r="J132" s="286"/>
      <c r="K132" s="322"/>
    </row>
    <row r="133" spans="1:11" ht="23.5" x14ac:dyDescent="0.3">
      <c r="A133" s="314" t="s">
        <v>12</v>
      </c>
      <c r="B133" s="315"/>
      <c r="C133" s="315"/>
      <c r="D133" s="315"/>
      <c r="E133" s="315"/>
      <c r="F133" s="315"/>
      <c r="G133" s="316"/>
      <c r="H133" s="268" t="s">
        <v>67</v>
      </c>
      <c r="I133" s="269"/>
      <c r="J133" s="31" t="s">
        <v>68</v>
      </c>
      <c r="K133" s="12" t="s">
        <v>8</v>
      </c>
    </row>
    <row r="134" spans="1:11" x14ac:dyDescent="0.3">
      <c r="A134" s="285" t="s">
        <v>31</v>
      </c>
      <c r="B134" s="286"/>
      <c r="C134" s="286"/>
      <c r="D134" s="286"/>
      <c r="E134" s="286"/>
      <c r="F134" s="286"/>
      <c r="G134" s="308"/>
      <c r="H134" s="259"/>
      <c r="I134" s="260"/>
      <c r="J134" s="25"/>
      <c r="K134" s="26"/>
    </row>
    <row r="135" spans="1:11" x14ac:dyDescent="0.3">
      <c r="A135" s="285" t="s">
        <v>32</v>
      </c>
      <c r="B135" s="286"/>
      <c r="C135" s="286"/>
      <c r="D135" s="286"/>
      <c r="E135" s="286"/>
      <c r="F135" s="286"/>
      <c r="G135" s="308"/>
      <c r="H135" s="259"/>
      <c r="I135" s="260"/>
      <c r="J135" s="25"/>
      <c r="K135" s="26"/>
    </row>
    <row r="136" spans="1:11" x14ac:dyDescent="0.3">
      <c r="A136" s="285" t="s">
        <v>33</v>
      </c>
      <c r="B136" s="286"/>
      <c r="C136" s="286"/>
      <c r="D136" s="286"/>
      <c r="E136" s="286"/>
      <c r="F136" s="286"/>
      <c r="G136" s="308"/>
      <c r="H136" s="259"/>
      <c r="I136" s="260"/>
      <c r="J136" s="25"/>
      <c r="K136" s="26"/>
    </row>
    <row r="137" spans="1:11" x14ac:dyDescent="0.3">
      <c r="A137" s="285" t="s">
        <v>34</v>
      </c>
      <c r="B137" s="286"/>
      <c r="C137" s="286"/>
      <c r="D137" s="286"/>
      <c r="E137" s="286"/>
      <c r="F137" s="286"/>
      <c r="G137" s="308"/>
      <c r="H137" s="259"/>
      <c r="I137" s="260"/>
      <c r="J137" s="25"/>
      <c r="K137" s="26"/>
    </row>
    <row r="138" spans="1:11" x14ac:dyDescent="0.3">
      <c r="A138" s="285" t="s">
        <v>35</v>
      </c>
      <c r="B138" s="286"/>
      <c r="C138" s="286"/>
      <c r="D138" s="286"/>
      <c r="E138" s="286"/>
      <c r="F138" s="286"/>
      <c r="G138" s="308"/>
      <c r="H138" s="309"/>
      <c r="I138" s="310"/>
      <c r="J138" s="25"/>
      <c r="K138" s="26"/>
    </row>
    <row r="139" spans="1:11" x14ac:dyDescent="0.3">
      <c r="A139" s="285" t="s">
        <v>37</v>
      </c>
      <c r="B139" s="286"/>
      <c r="C139" s="286"/>
      <c r="D139" s="286"/>
      <c r="E139" s="286"/>
      <c r="F139" s="286"/>
      <c r="G139" s="308"/>
      <c r="H139" s="259"/>
      <c r="I139" s="260"/>
      <c r="J139" s="25"/>
      <c r="K139" s="26"/>
    </row>
    <row r="140" spans="1:11" ht="14.5" thickBot="1" x14ac:dyDescent="0.35">
      <c r="A140" s="317" t="s">
        <v>36</v>
      </c>
      <c r="B140" s="318"/>
      <c r="C140" s="318"/>
      <c r="D140" s="318"/>
      <c r="E140" s="318"/>
      <c r="F140" s="318"/>
      <c r="G140" s="319"/>
      <c r="H140" s="320"/>
      <c r="I140" s="321"/>
      <c r="J140" s="29"/>
      <c r="K140" s="30"/>
    </row>
    <row r="141" spans="1:11" ht="14.5" thickBot="1" x14ac:dyDescent="0.35"/>
    <row r="142" spans="1:11" ht="27.5" customHeight="1" x14ac:dyDescent="0.3">
      <c r="A142" s="305" t="s">
        <v>182</v>
      </c>
      <c r="B142" s="306"/>
      <c r="C142" s="306"/>
      <c r="D142" s="306"/>
      <c r="E142" s="306"/>
      <c r="F142" s="306"/>
      <c r="G142" s="306"/>
      <c r="H142" s="306"/>
      <c r="I142" s="306"/>
      <c r="J142" s="306"/>
      <c r="K142" s="307"/>
    </row>
    <row r="143" spans="1:11" x14ac:dyDescent="0.3">
      <c r="A143" s="302" t="s">
        <v>17</v>
      </c>
      <c r="B143" s="303"/>
      <c r="C143" s="303"/>
      <c r="D143" s="303"/>
      <c r="E143" s="303"/>
      <c r="F143" s="303"/>
      <c r="G143" s="303"/>
      <c r="H143" s="303"/>
      <c r="I143" s="303"/>
      <c r="J143" s="303"/>
      <c r="K143" s="304"/>
    </row>
    <row r="144" spans="1:11" ht="30.5" customHeight="1" x14ac:dyDescent="0.3">
      <c r="A144" s="283" t="s">
        <v>121</v>
      </c>
      <c r="B144" s="284"/>
      <c r="C144" s="284"/>
      <c r="D144" s="284"/>
      <c r="E144" s="284"/>
      <c r="F144" s="284"/>
      <c r="G144" s="284"/>
      <c r="H144" s="284"/>
      <c r="I144" s="284"/>
      <c r="J144" s="284"/>
      <c r="K144" s="27"/>
    </row>
    <row r="145" spans="1:11" x14ac:dyDescent="0.3">
      <c r="A145" s="279" t="s">
        <v>53</v>
      </c>
      <c r="B145" s="280"/>
      <c r="C145" s="257"/>
      <c r="D145" s="257"/>
      <c r="E145" s="257"/>
      <c r="F145" s="257"/>
      <c r="G145" s="257"/>
      <c r="H145" s="257"/>
      <c r="I145" s="257"/>
      <c r="J145" s="257"/>
      <c r="K145" s="258"/>
    </row>
    <row r="146" spans="1:11" x14ac:dyDescent="0.3">
      <c r="A146" s="279" t="s">
        <v>54</v>
      </c>
      <c r="B146" s="280"/>
      <c r="C146" s="257"/>
      <c r="D146" s="257"/>
      <c r="E146" s="257"/>
      <c r="F146" s="257"/>
      <c r="G146" s="257"/>
      <c r="H146" s="6" t="s">
        <v>2</v>
      </c>
      <c r="I146" s="257"/>
      <c r="J146" s="257"/>
      <c r="K146" s="258"/>
    </row>
    <row r="147" spans="1:11" x14ac:dyDescent="0.3">
      <c r="A147" s="279" t="s">
        <v>52</v>
      </c>
      <c r="B147" s="280"/>
      <c r="C147" s="257"/>
      <c r="D147" s="257"/>
      <c r="E147" s="4" t="s">
        <v>3</v>
      </c>
      <c r="F147" s="257"/>
      <c r="G147" s="257"/>
      <c r="H147" s="4" t="s">
        <v>4</v>
      </c>
      <c r="I147" s="257"/>
      <c r="J147" s="257"/>
      <c r="K147" s="258"/>
    </row>
    <row r="148" spans="1:11" x14ac:dyDescent="0.3">
      <c r="A148" s="279" t="s">
        <v>51</v>
      </c>
      <c r="B148" s="280"/>
      <c r="C148" s="257"/>
      <c r="D148" s="257"/>
      <c r="E148" s="257"/>
      <c r="F148" s="257"/>
      <c r="G148" s="257"/>
      <c r="H148" s="257"/>
      <c r="I148" s="257"/>
      <c r="J148" s="257"/>
      <c r="K148" s="258"/>
    </row>
    <row r="149" spans="1:11" x14ac:dyDescent="0.3">
      <c r="A149" s="279" t="s">
        <v>50</v>
      </c>
      <c r="B149" s="280"/>
      <c r="C149" s="280"/>
      <c r="D149" s="257"/>
      <c r="E149" s="257"/>
      <c r="F149" s="257"/>
      <c r="G149" s="257"/>
      <c r="H149" s="257"/>
      <c r="I149" s="257"/>
      <c r="J149" s="257"/>
      <c r="K149" s="258"/>
    </row>
    <row r="150" spans="1:11" x14ac:dyDescent="0.3">
      <c r="A150" s="270" t="s">
        <v>49</v>
      </c>
      <c r="B150" s="271"/>
      <c r="C150" s="271"/>
      <c r="D150" s="257"/>
      <c r="E150" s="257"/>
      <c r="F150" s="257"/>
      <c r="G150" s="257"/>
      <c r="H150" s="257"/>
      <c r="I150" s="257"/>
      <c r="J150" s="257"/>
      <c r="K150" s="258"/>
    </row>
    <row r="151" spans="1:11" x14ac:dyDescent="0.3">
      <c r="A151" s="270" t="s">
        <v>48</v>
      </c>
      <c r="B151" s="271"/>
      <c r="C151" s="271"/>
      <c r="D151" s="271"/>
      <c r="E151" s="271"/>
      <c r="F151" s="271"/>
      <c r="G151" s="275"/>
      <c r="H151" s="275"/>
      <c r="I151" s="275"/>
      <c r="J151" s="275"/>
      <c r="K151" s="276"/>
    </row>
    <row r="152" spans="1:11" x14ac:dyDescent="0.3">
      <c r="A152" s="270" t="s">
        <v>47</v>
      </c>
      <c r="B152" s="271"/>
      <c r="C152" s="271"/>
      <c r="D152" s="271"/>
      <c r="E152" s="271"/>
      <c r="F152" s="271"/>
      <c r="G152" s="267"/>
      <c r="H152" s="257"/>
      <c r="I152" s="257"/>
      <c r="J152" s="257"/>
      <c r="K152" s="258"/>
    </row>
    <row r="153" spans="1:11" x14ac:dyDescent="0.3">
      <c r="A153" s="270" t="s">
        <v>117</v>
      </c>
      <c r="B153" s="271"/>
      <c r="C153" s="271"/>
      <c r="D153" s="271"/>
      <c r="E153" s="271"/>
      <c r="F153" s="271"/>
      <c r="G153" s="275"/>
      <c r="H153" s="275"/>
      <c r="I153" s="275"/>
      <c r="J153" s="275"/>
      <c r="K153" s="276"/>
    </row>
    <row r="154" spans="1:11" x14ac:dyDescent="0.3">
      <c r="A154" s="270" t="s">
        <v>118</v>
      </c>
      <c r="B154" s="271"/>
      <c r="C154" s="271"/>
      <c r="D154" s="271"/>
      <c r="E154" s="271"/>
      <c r="F154" s="275"/>
      <c r="G154" s="275"/>
      <c r="H154" s="275"/>
      <c r="I154" s="275"/>
      <c r="J154" s="275"/>
      <c r="K154" s="276"/>
    </row>
    <row r="155" spans="1:11" x14ac:dyDescent="0.3">
      <c r="A155" s="285" t="s">
        <v>46</v>
      </c>
      <c r="B155" s="286"/>
      <c r="C155" s="286"/>
      <c r="D155" s="286"/>
      <c r="E155" s="286"/>
      <c r="F155" s="286"/>
      <c r="G155" s="286"/>
      <c r="H155" s="265"/>
      <c r="I155" s="265"/>
      <c r="J155" s="265"/>
      <c r="K155" s="266"/>
    </row>
    <row r="156" spans="1:11" x14ac:dyDescent="0.3">
      <c r="A156" s="285" t="s">
        <v>122</v>
      </c>
      <c r="B156" s="286"/>
      <c r="C156" s="286"/>
      <c r="D156" s="286"/>
      <c r="E156" s="286"/>
      <c r="F156" s="286"/>
      <c r="G156" s="286"/>
      <c r="H156" s="286"/>
      <c r="I156" s="286"/>
      <c r="J156" s="286"/>
      <c r="K156" s="322"/>
    </row>
    <row r="157" spans="1:11" ht="23.5" x14ac:dyDescent="0.3">
      <c r="A157" s="314" t="s">
        <v>12</v>
      </c>
      <c r="B157" s="315"/>
      <c r="C157" s="315"/>
      <c r="D157" s="315"/>
      <c r="E157" s="315"/>
      <c r="F157" s="315"/>
      <c r="G157" s="316"/>
      <c r="H157" s="268" t="s">
        <v>67</v>
      </c>
      <c r="I157" s="269"/>
      <c r="J157" s="31" t="s">
        <v>68</v>
      </c>
      <c r="K157" s="12" t="s">
        <v>8</v>
      </c>
    </row>
    <row r="158" spans="1:11" x14ac:dyDescent="0.3">
      <c r="A158" s="285" t="s">
        <v>38</v>
      </c>
      <c r="B158" s="286"/>
      <c r="C158" s="286"/>
      <c r="D158" s="286"/>
      <c r="E158" s="286"/>
      <c r="F158" s="286"/>
      <c r="G158" s="308"/>
      <c r="H158" s="259"/>
      <c r="I158" s="260"/>
      <c r="J158" s="25"/>
      <c r="K158" s="26"/>
    </row>
    <row r="159" spans="1:11" x14ac:dyDescent="0.3">
      <c r="A159" s="285" t="s">
        <v>39</v>
      </c>
      <c r="B159" s="286"/>
      <c r="C159" s="286"/>
      <c r="D159" s="286"/>
      <c r="E159" s="286"/>
      <c r="F159" s="286"/>
      <c r="G159" s="308"/>
      <c r="H159" s="259"/>
      <c r="I159" s="260"/>
      <c r="J159" s="25"/>
      <c r="K159" s="26"/>
    </row>
    <row r="160" spans="1:11" x14ac:dyDescent="0.3">
      <c r="A160" s="285" t="s">
        <v>40</v>
      </c>
      <c r="B160" s="286"/>
      <c r="C160" s="286"/>
      <c r="D160" s="286"/>
      <c r="E160" s="286"/>
      <c r="F160" s="286"/>
      <c r="G160" s="308"/>
      <c r="H160" s="259"/>
      <c r="I160" s="260"/>
      <c r="J160" s="25"/>
      <c r="K160" s="26"/>
    </row>
    <row r="161" spans="1:11" x14ac:dyDescent="0.3">
      <c r="A161" s="285" t="s">
        <v>41</v>
      </c>
      <c r="B161" s="286"/>
      <c r="C161" s="286"/>
      <c r="D161" s="286"/>
      <c r="E161" s="286"/>
      <c r="F161" s="286"/>
      <c r="G161" s="308"/>
      <c r="H161" s="259"/>
      <c r="I161" s="260"/>
      <c r="J161" s="25"/>
      <c r="K161" s="26"/>
    </row>
    <row r="162" spans="1:11" x14ac:dyDescent="0.3">
      <c r="A162" s="285" t="s">
        <v>42</v>
      </c>
      <c r="B162" s="286"/>
      <c r="C162" s="286"/>
      <c r="D162" s="286"/>
      <c r="E162" s="286"/>
      <c r="F162" s="286"/>
      <c r="G162" s="308"/>
      <c r="H162" s="259"/>
      <c r="I162" s="260"/>
      <c r="J162" s="25"/>
      <c r="K162" s="26"/>
    </row>
    <row r="163" spans="1:11" x14ac:dyDescent="0.3">
      <c r="A163" s="285" t="s">
        <v>44</v>
      </c>
      <c r="B163" s="286"/>
      <c r="C163" s="286"/>
      <c r="D163" s="286"/>
      <c r="E163" s="286"/>
      <c r="F163" s="286"/>
      <c r="G163" s="308"/>
      <c r="H163" s="259"/>
      <c r="I163" s="260"/>
      <c r="J163" s="25"/>
      <c r="K163" s="26"/>
    </row>
    <row r="164" spans="1:11" x14ac:dyDescent="0.3">
      <c r="A164" s="285" t="s">
        <v>43</v>
      </c>
      <c r="B164" s="286"/>
      <c r="C164" s="286"/>
      <c r="D164" s="286"/>
      <c r="E164" s="286"/>
      <c r="F164" s="286"/>
      <c r="G164" s="308"/>
      <c r="H164" s="259"/>
      <c r="I164" s="260"/>
      <c r="J164" s="25"/>
      <c r="K164" s="26"/>
    </row>
    <row r="165" spans="1:11" x14ac:dyDescent="0.3">
      <c r="A165" s="285" t="s">
        <v>123</v>
      </c>
      <c r="B165" s="286"/>
      <c r="C165" s="286"/>
      <c r="D165" s="286"/>
      <c r="E165" s="286"/>
      <c r="F165" s="286"/>
      <c r="G165" s="286"/>
      <c r="H165" s="286"/>
      <c r="I165" s="286"/>
      <c r="J165" s="286"/>
      <c r="K165" s="322"/>
    </row>
    <row r="166" spans="1:11" ht="23.5" x14ac:dyDescent="0.3">
      <c r="A166" s="314" t="s">
        <v>12</v>
      </c>
      <c r="B166" s="315"/>
      <c r="C166" s="315"/>
      <c r="D166" s="315"/>
      <c r="E166" s="315"/>
      <c r="F166" s="315"/>
      <c r="G166" s="316"/>
      <c r="H166" s="268" t="s">
        <v>67</v>
      </c>
      <c r="I166" s="269"/>
      <c r="J166" s="31" t="s">
        <v>68</v>
      </c>
      <c r="K166" s="12" t="s">
        <v>8</v>
      </c>
    </row>
    <row r="167" spans="1:11" x14ac:dyDescent="0.3">
      <c r="A167" s="285" t="s">
        <v>31</v>
      </c>
      <c r="B167" s="286"/>
      <c r="C167" s="286"/>
      <c r="D167" s="286"/>
      <c r="E167" s="286"/>
      <c r="F167" s="286"/>
      <c r="G167" s="308"/>
      <c r="H167" s="259"/>
      <c r="I167" s="260"/>
      <c r="J167" s="25"/>
      <c r="K167" s="26"/>
    </row>
    <row r="168" spans="1:11" x14ac:dyDescent="0.3">
      <c r="A168" s="285" t="s">
        <v>32</v>
      </c>
      <c r="B168" s="286"/>
      <c r="C168" s="286"/>
      <c r="D168" s="286"/>
      <c r="E168" s="286"/>
      <c r="F168" s="286"/>
      <c r="G168" s="308"/>
      <c r="H168" s="259"/>
      <c r="I168" s="260"/>
      <c r="J168" s="25"/>
      <c r="K168" s="26"/>
    </row>
    <row r="169" spans="1:11" x14ac:dyDescent="0.3">
      <c r="A169" s="285" t="s">
        <v>33</v>
      </c>
      <c r="B169" s="286"/>
      <c r="C169" s="286"/>
      <c r="D169" s="286"/>
      <c r="E169" s="286"/>
      <c r="F169" s="286"/>
      <c r="G169" s="308"/>
      <c r="H169" s="259"/>
      <c r="I169" s="260"/>
      <c r="J169" s="25"/>
      <c r="K169" s="26"/>
    </row>
    <row r="170" spans="1:11" x14ac:dyDescent="0.3">
      <c r="A170" s="285" t="s">
        <v>34</v>
      </c>
      <c r="B170" s="286"/>
      <c r="C170" s="286"/>
      <c r="D170" s="286"/>
      <c r="E170" s="286"/>
      <c r="F170" s="286"/>
      <c r="G170" s="308"/>
      <c r="H170" s="259"/>
      <c r="I170" s="260"/>
      <c r="J170" s="25"/>
      <c r="K170" s="26"/>
    </row>
    <row r="171" spans="1:11" x14ac:dyDescent="0.3">
      <c r="A171" s="285" t="s">
        <v>35</v>
      </c>
      <c r="B171" s="286"/>
      <c r="C171" s="286"/>
      <c r="D171" s="286"/>
      <c r="E171" s="286"/>
      <c r="F171" s="286"/>
      <c r="G171" s="308"/>
      <c r="H171" s="309"/>
      <c r="I171" s="310"/>
      <c r="J171" s="25"/>
      <c r="K171" s="26"/>
    </row>
    <row r="172" spans="1:11" x14ac:dyDescent="0.3">
      <c r="A172" s="285" t="s">
        <v>37</v>
      </c>
      <c r="B172" s="286"/>
      <c r="C172" s="286"/>
      <c r="D172" s="286"/>
      <c r="E172" s="286"/>
      <c r="F172" s="286"/>
      <c r="G172" s="308"/>
      <c r="H172" s="259"/>
      <c r="I172" s="260"/>
      <c r="J172" s="25"/>
      <c r="K172" s="26"/>
    </row>
    <row r="173" spans="1:11" ht="14.5" thickBot="1" x14ac:dyDescent="0.35">
      <c r="A173" s="317" t="s">
        <v>36</v>
      </c>
      <c r="B173" s="318"/>
      <c r="C173" s="318"/>
      <c r="D173" s="318"/>
      <c r="E173" s="318"/>
      <c r="F173" s="318"/>
      <c r="G173" s="319"/>
      <c r="H173" s="320"/>
      <c r="I173" s="321"/>
      <c r="J173" s="29"/>
      <c r="K173" s="30"/>
    </row>
    <row r="174" spans="1:11" ht="14.5" thickBot="1" x14ac:dyDescent="0.35"/>
    <row r="175" spans="1:11" ht="28.5" customHeight="1" x14ac:dyDescent="0.3">
      <c r="A175" s="305" t="s">
        <v>183</v>
      </c>
      <c r="B175" s="306"/>
      <c r="C175" s="306"/>
      <c r="D175" s="306"/>
      <c r="E175" s="306"/>
      <c r="F175" s="306"/>
      <c r="G175" s="306"/>
      <c r="H175" s="306"/>
      <c r="I175" s="306"/>
      <c r="J175" s="306"/>
      <c r="K175" s="307"/>
    </row>
    <row r="176" spans="1:11" x14ac:dyDescent="0.3">
      <c r="A176" s="302" t="s">
        <v>17</v>
      </c>
      <c r="B176" s="303"/>
      <c r="C176" s="303"/>
      <c r="D176" s="303"/>
      <c r="E176" s="303"/>
      <c r="F176" s="303"/>
      <c r="G176" s="303"/>
      <c r="H176" s="303"/>
      <c r="I176" s="303"/>
      <c r="J176" s="303"/>
      <c r="K176" s="304"/>
    </row>
    <row r="177" spans="1:11" ht="28.5" customHeight="1" x14ac:dyDescent="0.3">
      <c r="A177" s="283" t="s">
        <v>121</v>
      </c>
      <c r="B177" s="284"/>
      <c r="C177" s="284"/>
      <c r="D177" s="284"/>
      <c r="E177" s="284"/>
      <c r="F177" s="284"/>
      <c r="G177" s="284"/>
      <c r="H177" s="284"/>
      <c r="I177" s="284"/>
      <c r="J177" s="284"/>
      <c r="K177" s="27"/>
    </row>
    <row r="178" spans="1:11" x14ac:dyDescent="0.3">
      <c r="A178" s="279" t="s">
        <v>53</v>
      </c>
      <c r="B178" s="280"/>
      <c r="C178" s="257"/>
      <c r="D178" s="257"/>
      <c r="E178" s="257"/>
      <c r="F178" s="257"/>
      <c r="G178" s="257"/>
      <c r="H178" s="257"/>
      <c r="I178" s="257"/>
      <c r="J178" s="257"/>
      <c r="K178" s="258"/>
    </row>
    <row r="179" spans="1:11" x14ac:dyDescent="0.3">
      <c r="A179" s="279" t="s">
        <v>54</v>
      </c>
      <c r="B179" s="280"/>
      <c r="C179" s="257"/>
      <c r="D179" s="257"/>
      <c r="E179" s="257"/>
      <c r="F179" s="257"/>
      <c r="G179" s="257"/>
      <c r="H179" s="6" t="s">
        <v>2</v>
      </c>
      <c r="I179" s="257"/>
      <c r="J179" s="257"/>
      <c r="K179" s="258"/>
    </row>
    <row r="180" spans="1:11" x14ac:dyDescent="0.3">
      <c r="A180" s="279" t="s">
        <v>52</v>
      </c>
      <c r="B180" s="280"/>
      <c r="C180" s="257"/>
      <c r="D180" s="257"/>
      <c r="E180" s="4" t="s">
        <v>3</v>
      </c>
      <c r="F180" s="257"/>
      <c r="G180" s="257"/>
      <c r="H180" s="4" t="s">
        <v>4</v>
      </c>
      <c r="I180" s="257"/>
      <c r="J180" s="257"/>
      <c r="K180" s="258"/>
    </row>
    <row r="181" spans="1:11" x14ac:dyDescent="0.3">
      <c r="A181" s="279" t="s">
        <v>51</v>
      </c>
      <c r="B181" s="280"/>
      <c r="C181" s="257"/>
      <c r="D181" s="257"/>
      <c r="E181" s="257"/>
      <c r="F181" s="257"/>
      <c r="G181" s="257"/>
      <c r="H181" s="257"/>
      <c r="I181" s="257"/>
      <c r="J181" s="257"/>
      <c r="K181" s="258"/>
    </row>
    <row r="182" spans="1:11" x14ac:dyDescent="0.3">
      <c r="A182" s="279" t="s">
        <v>50</v>
      </c>
      <c r="B182" s="280"/>
      <c r="C182" s="280"/>
      <c r="D182" s="257"/>
      <c r="E182" s="257"/>
      <c r="F182" s="257"/>
      <c r="G182" s="257"/>
      <c r="H182" s="257"/>
      <c r="I182" s="257"/>
      <c r="J182" s="257"/>
      <c r="K182" s="258"/>
    </row>
    <row r="183" spans="1:11" x14ac:dyDescent="0.3">
      <c r="A183" s="270" t="s">
        <v>49</v>
      </c>
      <c r="B183" s="271"/>
      <c r="C183" s="271"/>
      <c r="D183" s="257"/>
      <c r="E183" s="257"/>
      <c r="F183" s="257"/>
      <c r="G183" s="257"/>
      <c r="H183" s="257"/>
      <c r="I183" s="257"/>
      <c r="J183" s="257"/>
      <c r="K183" s="258"/>
    </row>
    <row r="184" spans="1:11" x14ac:dyDescent="0.3">
      <c r="A184" s="270" t="s">
        <v>48</v>
      </c>
      <c r="B184" s="271"/>
      <c r="C184" s="271"/>
      <c r="D184" s="271"/>
      <c r="E184" s="271"/>
      <c r="F184" s="271"/>
      <c r="G184" s="275"/>
      <c r="H184" s="275"/>
      <c r="I184" s="275"/>
      <c r="J184" s="275"/>
      <c r="K184" s="276"/>
    </row>
    <row r="185" spans="1:11" x14ac:dyDescent="0.3">
      <c r="A185" s="270" t="s">
        <v>47</v>
      </c>
      <c r="B185" s="271"/>
      <c r="C185" s="271"/>
      <c r="D185" s="271"/>
      <c r="E185" s="271"/>
      <c r="F185" s="271"/>
      <c r="G185" s="267"/>
      <c r="H185" s="257"/>
      <c r="I185" s="257"/>
      <c r="J185" s="257"/>
      <c r="K185" s="258"/>
    </row>
    <row r="186" spans="1:11" x14ac:dyDescent="0.3">
      <c r="A186" s="270" t="s">
        <v>117</v>
      </c>
      <c r="B186" s="271"/>
      <c r="C186" s="271"/>
      <c r="D186" s="271"/>
      <c r="E186" s="271"/>
      <c r="F186" s="271"/>
      <c r="G186" s="275"/>
      <c r="H186" s="275"/>
      <c r="I186" s="275"/>
      <c r="J186" s="275"/>
      <c r="K186" s="276"/>
    </row>
    <row r="187" spans="1:11" x14ac:dyDescent="0.3">
      <c r="A187" s="270" t="s">
        <v>118</v>
      </c>
      <c r="B187" s="271"/>
      <c r="C187" s="271"/>
      <c r="D187" s="271"/>
      <c r="E187" s="271"/>
      <c r="F187" s="275"/>
      <c r="G187" s="275"/>
      <c r="H187" s="275"/>
      <c r="I187" s="275"/>
      <c r="J187" s="275"/>
      <c r="K187" s="276"/>
    </row>
    <row r="188" spans="1:11" x14ac:dyDescent="0.3">
      <c r="A188" s="285" t="s">
        <v>46</v>
      </c>
      <c r="B188" s="286"/>
      <c r="C188" s="286"/>
      <c r="D188" s="286"/>
      <c r="E188" s="286"/>
      <c r="F188" s="286"/>
      <c r="G188" s="286"/>
      <c r="H188" s="265"/>
      <c r="I188" s="265"/>
      <c r="J188" s="265"/>
      <c r="K188" s="266"/>
    </row>
    <row r="189" spans="1:11" x14ac:dyDescent="0.3">
      <c r="A189" s="285" t="s">
        <v>122</v>
      </c>
      <c r="B189" s="286"/>
      <c r="C189" s="286"/>
      <c r="D189" s="286"/>
      <c r="E189" s="286"/>
      <c r="F189" s="286"/>
      <c r="G189" s="286"/>
      <c r="H189" s="286"/>
      <c r="I189" s="286"/>
      <c r="J189" s="286"/>
      <c r="K189" s="322"/>
    </row>
    <row r="190" spans="1:11" ht="23.5" x14ac:dyDescent="0.3">
      <c r="A190" s="314" t="s">
        <v>12</v>
      </c>
      <c r="B190" s="315"/>
      <c r="C190" s="315"/>
      <c r="D190" s="315"/>
      <c r="E190" s="315"/>
      <c r="F190" s="315"/>
      <c r="G190" s="316"/>
      <c r="H190" s="268" t="s">
        <v>67</v>
      </c>
      <c r="I190" s="269"/>
      <c r="J190" s="31" t="s">
        <v>68</v>
      </c>
      <c r="K190" s="12" t="s">
        <v>8</v>
      </c>
    </row>
    <row r="191" spans="1:11" x14ac:dyDescent="0.3">
      <c r="A191" s="285" t="s">
        <v>38</v>
      </c>
      <c r="B191" s="286"/>
      <c r="C191" s="286"/>
      <c r="D191" s="286"/>
      <c r="E191" s="286"/>
      <c r="F191" s="286"/>
      <c r="G191" s="308"/>
      <c r="H191" s="259"/>
      <c r="I191" s="260"/>
      <c r="J191" s="25"/>
      <c r="K191" s="26"/>
    </row>
    <row r="192" spans="1:11" x14ac:dyDescent="0.3">
      <c r="A192" s="285" t="s">
        <v>39</v>
      </c>
      <c r="B192" s="286"/>
      <c r="C192" s="286"/>
      <c r="D192" s="286"/>
      <c r="E192" s="286"/>
      <c r="F192" s="286"/>
      <c r="G192" s="308"/>
      <c r="H192" s="259"/>
      <c r="I192" s="260"/>
      <c r="J192" s="25"/>
      <c r="K192" s="26"/>
    </row>
    <row r="193" spans="1:11" x14ac:dyDescent="0.3">
      <c r="A193" s="285" t="s">
        <v>40</v>
      </c>
      <c r="B193" s="286"/>
      <c r="C193" s="286"/>
      <c r="D193" s="286"/>
      <c r="E193" s="286"/>
      <c r="F193" s="286"/>
      <c r="G193" s="308"/>
      <c r="H193" s="259"/>
      <c r="I193" s="260"/>
      <c r="J193" s="25"/>
      <c r="K193" s="26"/>
    </row>
    <row r="194" spans="1:11" x14ac:dyDescent="0.3">
      <c r="A194" s="285" t="s">
        <v>41</v>
      </c>
      <c r="B194" s="286"/>
      <c r="C194" s="286"/>
      <c r="D194" s="286"/>
      <c r="E194" s="286"/>
      <c r="F194" s="286"/>
      <c r="G194" s="308"/>
      <c r="H194" s="259"/>
      <c r="I194" s="260"/>
      <c r="J194" s="25"/>
      <c r="K194" s="26"/>
    </row>
    <row r="195" spans="1:11" x14ac:dyDescent="0.3">
      <c r="A195" s="285" t="s">
        <v>42</v>
      </c>
      <c r="B195" s="286"/>
      <c r="C195" s="286"/>
      <c r="D195" s="286"/>
      <c r="E195" s="286"/>
      <c r="F195" s="286"/>
      <c r="G195" s="308"/>
      <c r="H195" s="259"/>
      <c r="I195" s="260"/>
      <c r="J195" s="25"/>
      <c r="K195" s="26"/>
    </row>
    <row r="196" spans="1:11" x14ac:dyDescent="0.3">
      <c r="A196" s="285" t="s">
        <v>44</v>
      </c>
      <c r="B196" s="286"/>
      <c r="C196" s="286"/>
      <c r="D196" s="286"/>
      <c r="E196" s="286"/>
      <c r="F196" s="286"/>
      <c r="G196" s="308"/>
      <c r="H196" s="259"/>
      <c r="I196" s="260"/>
      <c r="J196" s="25"/>
      <c r="K196" s="26"/>
    </row>
    <row r="197" spans="1:11" x14ac:dyDescent="0.3">
      <c r="A197" s="285" t="s">
        <v>43</v>
      </c>
      <c r="B197" s="286"/>
      <c r="C197" s="286"/>
      <c r="D197" s="286"/>
      <c r="E197" s="286"/>
      <c r="F197" s="286"/>
      <c r="G197" s="308"/>
      <c r="H197" s="259"/>
      <c r="I197" s="260"/>
      <c r="J197" s="25"/>
      <c r="K197" s="26"/>
    </row>
    <row r="198" spans="1:11" x14ac:dyDescent="0.3">
      <c r="A198" s="285" t="s">
        <v>123</v>
      </c>
      <c r="B198" s="286"/>
      <c r="C198" s="286"/>
      <c r="D198" s="286"/>
      <c r="E198" s="286"/>
      <c r="F198" s="286"/>
      <c r="G198" s="286"/>
      <c r="H198" s="286"/>
      <c r="I198" s="286"/>
      <c r="J198" s="286"/>
      <c r="K198" s="322"/>
    </row>
    <row r="199" spans="1:11" ht="23.5" x14ac:dyDescent="0.3">
      <c r="A199" s="314" t="s">
        <v>12</v>
      </c>
      <c r="B199" s="315"/>
      <c r="C199" s="315"/>
      <c r="D199" s="315"/>
      <c r="E199" s="315"/>
      <c r="F199" s="315"/>
      <c r="G199" s="316"/>
      <c r="H199" s="268" t="s">
        <v>67</v>
      </c>
      <c r="I199" s="269"/>
      <c r="J199" s="31" t="s">
        <v>68</v>
      </c>
      <c r="K199" s="12" t="s">
        <v>8</v>
      </c>
    </row>
    <row r="200" spans="1:11" x14ac:dyDescent="0.3">
      <c r="A200" s="285" t="s">
        <v>31</v>
      </c>
      <c r="B200" s="286"/>
      <c r="C200" s="286"/>
      <c r="D200" s="286"/>
      <c r="E200" s="286"/>
      <c r="F200" s="286"/>
      <c r="G200" s="308"/>
      <c r="H200" s="259"/>
      <c r="I200" s="260"/>
      <c r="J200" s="25"/>
      <c r="K200" s="26"/>
    </row>
    <row r="201" spans="1:11" x14ac:dyDescent="0.3">
      <c r="A201" s="285" t="s">
        <v>32</v>
      </c>
      <c r="B201" s="286"/>
      <c r="C201" s="286"/>
      <c r="D201" s="286"/>
      <c r="E201" s="286"/>
      <c r="F201" s="286"/>
      <c r="G201" s="308"/>
      <c r="H201" s="259"/>
      <c r="I201" s="260"/>
      <c r="J201" s="25"/>
      <c r="K201" s="26"/>
    </row>
    <row r="202" spans="1:11" x14ac:dyDescent="0.3">
      <c r="A202" s="285" t="s">
        <v>33</v>
      </c>
      <c r="B202" s="286"/>
      <c r="C202" s="286"/>
      <c r="D202" s="286"/>
      <c r="E202" s="286"/>
      <c r="F202" s="286"/>
      <c r="G202" s="308"/>
      <c r="H202" s="259"/>
      <c r="I202" s="260"/>
      <c r="J202" s="25"/>
      <c r="K202" s="26"/>
    </row>
    <row r="203" spans="1:11" x14ac:dyDescent="0.3">
      <c r="A203" s="285" t="s">
        <v>34</v>
      </c>
      <c r="B203" s="286"/>
      <c r="C203" s="286"/>
      <c r="D203" s="286"/>
      <c r="E203" s="286"/>
      <c r="F203" s="286"/>
      <c r="G203" s="308"/>
      <c r="H203" s="259"/>
      <c r="I203" s="260"/>
      <c r="J203" s="25"/>
      <c r="K203" s="26"/>
    </row>
    <row r="204" spans="1:11" x14ac:dyDescent="0.3">
      <c r="A204" s="285" t="s">
        <v>35</v>
      </c>
      <c r="B204" s="286"/>
      <c r="C204" s="286"/>
      <c r="D204" s="286"/>
      <c r="E204" s="286"/>
      <c r="F204" s="286"/>
      <c r="G204" s="308"/>
      <c r="H204" s="309"/>
      <c r="I204" s="310"/>
      <c r="J204" s="25"/>
      <c r="K204" s="26"/>
    </row>
    <row r="205" spans="1:11" x14ac:dyDescent="0.3">
      <c r="A205" s="285" t="s">
        <v>37</v>
      </c>
      <c r="B205" s="286"/>
      <c r="C205" s="286"/>
      <c r="D205" s="286"/>
      <c r="E205" s="286"/>
      <c r="F205" s="286"/>
      <c r="G205" s="308"/>
      <c r="H205" s="259"/>
      <c r="I205" s="260"/>
      <c r="J205" s="25"/>
      <c r="K205" s="26"/>
    </row>
    <row r="206" spans="1:11" ht="14.5" thickBot="1" x14ac:dyDescent="0.35">
      <c r="A206" s="317" t="s">
        <v>36</v>
      </c>
      <c r="B206" s="318"/>
      <c r="C206" s="318"/>
      <c r="D206" s="318"/>
      <c r="E206" s="318"/>
      <c r="F206" s="318"/>
      <c r="G206" s="319"/>
      <c r="H206" s="320"/>
      <c r="I206" s="321"/>
      <c r="J206" s="29"/>
      <c r="K206" s="30"/>
    </row>
    <row r="207" spans="1:11" ht="14.5" thickBot="1" x14ac:dyDescent="0.35"/>
    <row r="208" spans="1:11" ht="28.5" customHeight="1" x14ac:dyDescent="0.3">
      <c r="A208" s="305" t="s">
        <v>184</v>
      </c>
      <c r="B208" s="306"/>
      <c r="C208" s="306"/>
      <c r="D208" s="306"/>
      <c r="E208" s="306"/>
      <c r="F208" s="306"/>
      <c r="G208" s="306"/>
      <c r="H208" s="306"/>
      <c r="I208" s="306"/>
      <c r="J208" s="306"/>
      <c r="K208" s="307"/>
    </row>
    <row r="209" spans="1:11" x14ac:dyDescent="0.3">
      <c r="A209" s="302" t="s">
        <v>17</v>
      </c>
      <c r="B209" s="303"/>
      <c r="C209" s="303"/>
      <c r="D209" s="303"/>
      <c r="E209" s="303"/>
      <c r="F209" s="303"/>
      <c r="G209" s="303"/>
      <c r="H209" s="303"/>
      <c r="I209" s="303"/>
      <c r="J209" s="303"/>
      <c r="K209" s="304"/>
    </row>
    <row r="210" spans="1:11" ht="28.5" customHeight="1" x14ac:dyDescent="0.3">
      <c r="A210" s="283" t="s">
        <v>121</v>
      </c>
      <c r="B210" s="284"/>
      <c r="C210" s="284"/>
      <c r="D210" s="284"/>
      <c r="E210" s="284"/>
      <c r="F210" s="284"/>
      <c r="G210" s="284"/>
      <c r="H210" s="284"/>
      <c r="I210" s="284"/>
      <c r="J210" s="284"/>
      <c r="K210" s="27"/>
    </row>
    <row r="211" spans="1:11" x14ac:dyDescent="0.3">
      <c r="A211" s="279" t="s">
        <v>53</v>
      </c>
      <c r="B211" s="280"/>
      <c r="C211" s="257"/>
      <c r="D211" s="257"/>
      <c r="E211" s="257"/>
      <c r="F211" s="257"/>
      <c r="G211" s="257"/>
      <c r="H211" s="257"/>
      <c r="I211" s="257"/>
      <c r="J211" s="257"/>
      <c r="K211" s="258"/>
    </row>
    <row r="212" spans="1:11" x14ac:dyDescent="0.3">
      <c r="A212" s="279" t="s">
        <v>54</v>
      </c>
      <c r="B212" s="280"/>
      <c r="C212" s="257"/>
      <c r="D212" s="257"/>
      <c r="E212" s="257"/>
      <c r="F212" s="257"/>
      <c r="G212" s="257"/>
      <c r="H212" s="6" t="s">
        <v>2</v>
      </c>
      <c r="I212" s="257"/>
      <c r="J212" s="257"/>
      <c r="K212" s="258"/>
    </row>
    <row r="213" spans="1:11" x14ac:dyDescent="0.3">
      <c r="A213" s="279" t="s">
        <v>52</v>
      </c>
      <c r="B213" s="280"/>
      <c r="C213" s="257"/>
      <c r="D213" s="257"/>
      <c r="E213" s="4" t="s">
        <v>3</v>
      </c>
      <c r="F213" s="257"/>
      <c r="G213" s="257"/>
      <c r="H213" s="4" t="s">
        <v>4</v>
      </c>
      <c r="I213" s="257"/>
      <c r="J213" s="257"/>
      <c r="K213" s="258"/>
    </row>
    <row r="214" spans="1:11" x14ac:dyDescent="0.3">
      <c r="A214" s="279" t="s">
        <v>51</v>
      </c>
      <c r="B214" s="280"/>
      <c r="C214" s="257"/>
      <c r="D214" s="257"/>
      <c r="E214" s="257"/>
      <c r="F214" s="257"/>
      <c r="G214" s="257"/>
      <c r="H214" s="257"/>
      <c r="I214" s="257"/>
      <c r="J214" s="257"/>
      <c r="K214" s="258"/>
    </row>
    <row r="215" spans="1:11" x14ac:dyDescent="0.3">
      <c r="A215" s="279" t="s">
        <v>50</v>
      </c>
      <c r="B215" s="280"/>
      <c r="C215" s="280"/>
      <c r="D215" s="257"/>
      <c r="E215" s="257"/>
      <c r="F215" s="257"/>
      <c r="G215" s="257"/>
      <c r="H215" s="257"/>
      <c r="I215" s="257"/>
      <c r="J215" s="257"/>
      <c r="K215" s="258"/>
    </row>
    <row r="216" spans="1:11" x14ac:dyDescent="0.3">
      <c r="A216" s="270" t="s">
        <v>49</v>
      </c>
      <c r="B216" s="271"/>
      <c r="C216" s="271"/>
      <c r="D216" s="257"/>
      <c r="E216" s="257"/>
      <c r="F216" s="257"/>
      <c r="G216" s="257"/>
      <c r="H216" s="257"/>
      <c r="I216" s="257"/>
      <c r="J216" s="257"/>
      <c r="K216" s="258"/>
    </row>
    <row r="217" spans="1:11" x14ac:dyDescent="0.3">
      <c r="A217" s="270" t="s">
        <v>48</v>
      </c>
      <c r="B217" s="271"/>
      <c r="C217" s="271"/>
      <c r="D217" s="271"/>
      <c r="E217" s="271"/>
      <c r="F217" s="271"/>
      <c r="G217" s="275"/>
      <c r="H217" s="275"/>
      <c r="I217" s="275"/>
      <c r="J217" s="275"/>
      <c r="K217" s="276"/>
    </row>
    <row r="218" spans="1:11" x14ac:dyDescent="0.3">
      <c r="A218" s="270" t="s">
        <v>47</v>
      </c>
      <c r="B218" s="271"/>
      <c r="C218" s="271"/>
      <c r="D218" s="271"/>
      <c r="E218" s="271"/>
      <c r="F218" s="271"/>
      <c r="G218" s="267"/>
      <c r="H218" s="257"/>
      <c r="I218" s="257"/>
      <c r="J218" s="257"/>
      <c r="K218" s="258"/>
    </row>
    <row r="219" spans="1:11" x14ac:dyDescent="0.3">
      <c r="A219" s="270" t="s">
        <v>117</v>
      </c>
      <c r="B219" s="271"/>
      <c r="C219" s="271"/>
      <c r="D219" s="271"/>
      <c r="E219" s="271"/>
      <c r="F219" s="271"/>
      <c r="G219" s="275"/>
      <c r="H219" s="275"/>
      <c r="I219" s="275"/>
      <c r="J219" s="275"/>
      <c r="K219" s="276"/>
    </row>
    <row r="220" spans="1:11" x14ac:dyDescent="0.3">
      <c r="A220" s="270" t="s">
        <v>118</v>
      </c>
      <c r="B220" s="271"/>
      <c r="C220" s="271"/>
      <c r="D220" s="271"/>
      <c r="E220" s="271"/>
      <c r="F220" s="275"/>
      <c r="G220" s="275"/>
      <c r="H220" s="275"/>
      <c r="I220" s="275"/>
      <c r="J220" s="275"/>
      <c r="K220" s="276"/>
    </row>
    <row r="221" spans="1:11" x14ac:dyDescent="0.3">
      <c r="A221" s="285" t="s">
        <v>46</v>
      </c>
      <c r="B221" s="286"/>
      <c r="C221" s="286"/>
      <c r="D221" s="286"/>
      <c r="E221" s="286"/>
      <c r="F221" s="286"/>
      <c r="G221" s="286"/>
      <c r="H221" s="265"/>
      <c r="I221" s="265"/>
      <c r="J221" s="265"/>
      <c r="K221" s="266"/>
    </row>
    <row r="222" spans="1:11" x14ac:dyDescent="0.3">
      <c r="A222" s="285" t="s">
        <v>122</v>
      </c>
      <c r="B222" s="286"/>
      <c r="C222" s="286"/>
      <c r="D222" s="286"/>
      <c r="E222" s="286"/>
      <c r="F222" s="286"/>
      <c r="G222" s="286"/>
      <c r="H222" s="286"/>
      <c r="I222" s="286"/>
      <c r="J222" s="286"/>
      <c r="K222" s="322"/>
    </row>
    <row r="223" spans="1:11" ht="23.5" x14ac:dyDescent="0.3">
      <c r="A223" s="314" t="s">
        <v>12</v>
      </c>
      <c r="B223" s="315"/>
      <c r="C223" s="315"/>
      <c r="D223" s="315"/>
      <c r="E223" s="315"/>
      <c r="F223" s="315"/>
      <c r="G223" s="316"/>
      <c r="H223" s="268" t="s">
        <v>67</v>
      </c>
      <c r="I223" s="269"/>
      <c r="J223" s="31" t="s">
        <v>68</v>
      </c>
      <c r="K223" s="12" t="s">
        <v>8</v>
      </c>
    </row>
    <row r="224" spans="1:11" x14ac:dyDescent="0.3">
      <c r="A224" s="285" t="s">
        <v>38</v>
      </c>
      <c r="B224" s="286"/>
      <c r="C224" s="286"/>
      <c r="D224" s="286"/>
      <c r="E224" s="286"/>
      <c r="F224" s="286"/>
      <c r="G224" s="308"/>
      <c r="H224" s="259"/>
      <c r="I224" s="260"/>
      <c r="J224" s="25"/>
      <c r="K224" s="26"/>
    </row>
    <row r="225" spans="1:11" x14ac:dyDescent="0.3">
      <c r="A225" s="285" t="s">
        <v>39</v>
      </c>
      <c r="B225" s="286"/>
      <c r="C225" s="286"/>
      <c r="D225" s="286"/>
      <c r="E225" s="286"/>
      <c r="F225" s="286"/>
      <c r="G225" s="308"/>
      <c r="H225" s="259"/>
      <c r="I225" s="260"/>
      <c r="J225" s="25"/>
      <c r="K225" s="26"/>
    </row>
    <row r="226" spans="1:11" x14ac:dyDescent="0.3">
      <c r="A226" s="285" t="s">
        <v>40</v>
      </c>
      <c r="B226" s="286"/>
      <c r="C226" s="286"/>
      <c r="D226" s="286"/>
      <c r="E226" s="286"/>
      <c r="F226" s="286"/>
      <c r="G226" s="308"/>
      <c r="H226" s="259"/>
      <c r="I226" s="260"/>
      <c r="J226" s="25"/>
      <c r="K226" s="26"/>
    </row>
    <row r="227" spans="1:11" x14ac:dyDescent="0.3">
      <c r="A227" s="285" t="s">
        <v>41</v>
      </c>
      <c r="B227" s="286"/>
      <c r="C227" s="286"/>
      <c r="D227" s="286"/>
      <c r="E227" s="286"/>
      <c r="F227" s="286"/>
      <c r="G227" s="308"/>
      <c r="H227" s="259"/>
      <c r="I227" s="260"/>
      <c r="J227" s="25"/>
      <c r="K227" s="26"/>
    </row>
    <row r="228" spans="1:11" x14ac:dyDescent="0.3">
      <c r="A228" s="285" t="s">
        <v>42</v>
      </c>
      <c r="B228" s="286"/>
      <c r="C228" s="286"/>
      <c r="D228" s="286"/>
      <c r="E228" s="286"/>
      <c r="F228" s="286"/>
      <c r="G228" s="308"/>
      <c r="H228" s="259"/>
      <c r="I228" s="260"/>
      <c r="J228" s="25"/>
      <c r="K228" s="26"/>
    </row>
    <row r="229" spans="1:11" x14ac:dyDescent="0.3">
      <c r="A229" s="285" t="s">
        <v>44</v>
      </c>
      <c r="B229" s="286"/>
      <c r="C229" s="286"/>
      <c r="D229" s="286"/>
      <c r="E229" s="286"/>
      <c r="F229" s="286"/>
      <c r="G229" s="308"/>
      <c r="H229" s="259"/>
      <c r="I229" s="260"/>
      <c r="J229" s="25"/>
      <c r="K229" s="26"/>
    </row>
    <row r="230" spans="1:11" x14ac:dyDescent="0.3">
      <c r="A230" s="285" t="s">
        <v>43</v>
      </c>
      <c r="B230" s="286"/>
      <c r="C230" s="286"/>
      <c r="D230" s="286"/>
      <c r="E230" s="286"/>
      <c r="F230" s="286"/>
      <c r="G230" s="308"/>
      <c r="H230" s="259"/>
      <c r="I230" s="260"/>
      <c r="J230" s="25"/>
      <c r="K230" s="26"/>
    </row>
    <row r="231" spans="1:11" x14ac:dyDescent="0.3">
      <c r="A231" s="285" t="s">
        <v>123</v>
      </c>
      <c r="B231" s="286"/>
      <c r="C231" s="286"/>
      <c r="D231" s="286"/>
      <c r="E231" s="286"/>
      <c r="F231" s="286"/>
      <c r="G231" s="286"/>
      <c r="H231" s="286"/>
      <c r="I231" s="286"/>
      <c r="J231" s="286"/>
      <c r="K231" s="322"/>
    </row>
    <row r="232" spans="1:11" ht="23.5" x14ac:dyDescent="0.3">
      <c r="A232" s="314" t="s">
        <v>12</v>
      </c>
      <c r="B232" s="315"/>
      <c r="C232" s="315"/>
      <c r="D232" s="315"/>
      <c r="E232" s="315"/>
      <c r="F232" s="315"/>
      <c r="G232" s="316"/>
      <c r="H232" s="268" t="s">
        <v>67</v>
      </c>
      <c r="I232" s="269"/>
      <c r="J232" s="31" t="s">
        <v>68</v>
      </c>
      <c r="K232" s="12" t="s">
        <v>8</v>
      </c>
    </row>
    <row r="233" spans="1:11" x14ac:dyDescent="0.3">
      <c r="A233" s="285" t="s">
        <v>31</v>
      </c>
      <c r="B233" s="286"/>
      <c r="C233" s="286"/>
      <c r="D233" s="286"/>
      <c r="E233" s="286"/>
      <c r="F233" s="286"/>
      <c r="G233" s="308"/>
      <c r="H233" s="259"/>
      <c r="I233" s="260"/>
      <c r="J233" s="25"/>
      <c r="K233" s="26"/>
    </row>
    <row r="234" spans="1:11" x14ac:dyDescent="0.3">
      <c r="A234" s="285" t="s">
        <v>32</v>
      </c>
      <c r="B234" s="286"/>
      <c r="C234" s="286"/>
      <c r="D234" s="286"/>
      <c r="E234" s="286"/>
      <c r="F234" s="286"/>
      <c r="G234" s="308"/>
      <c r="H234" s="259"/>
      <c r="I234" s="260"/>
      <c r="J234" s="25"/>
      <c r="K234" s="26"/>
    </row>
    <row r="235" spans="1:11" x14ac:dyDescent="0.3">
      <c r="A235" s="285" t="s">
        <v>33</v>
      </c>
      <c r="B235" s="286"/>
      <c r="C235" s="286"/>
      <c r="D235" s="286"/>
      <c r="E235" s="286"/>
      <c r="F235" s="286"/>
      <c r="G235" s="308"/>
      <c r="H235" s="259"/>
      <c r="I235" s="260"/>
      <c r="J235" s="25"/>
      <c r="K235" s="26"/>
    </row>
    <row r="236" spans="1:11" x14ac:dyDescent="0.3">
      <c r="A236" s="285" t="s">
        <v>34</v>
      </c>
      <c r="B236" s="286"/>
      <c r="C236" s="286"/>
      <c r="D236" s="286"/>
      <c r="E236" s="286"/>
      <c r="F236" s="286"/>
      <c r="G236" s="308"/>
      <c r="H236" s="259"/>
      <c r="I236" s="260"/>
      <c r="J236" s="25"/>
      <c r="K236" s="26"/>
    </row>
    <row r="237" spans="1:11" x14ac:dyDescent="0.3">
      <c r="A237" s="285" t="s">
        <v>35</v>
      </c>
      <c r="B237" s="286"/>
      <c r="C237" s="286"/>
      <c r="D237" s="286"/>
      <c r="E237" s="286"/>
      <c r="F237" s="286"/>
      <c r="G237" s="308"/>
      <c r="H237" s="309"/>
      <c r="I237" s="310"/>
      <c r="J237" s="25"/>
      <c r="K237" s="26"/>
    </row>
    <row r="238" spans="1:11" x14ac:dyDescent="0.3">
      <c r="A238" s="285" t="s">
        <v>37</v>
      </c>
      <c r="B238" s="286"/>
      <c r="C238" s="286"/>
      <c r="D238" s="286"/>
      <c r="E238" s="286"/>
      <c r="F238" s="286"/>
      <c r="G238" s="308"/>
      <c r="H238" s="259"/>
      <c r="I238" s="260"/>
      <c r="J238" s="25"/>
      <c r="K238" s="26"/>
    </row>
    <row r="239" spans="1:11" ht="14.5" thickBot="1" x14ac:dyDescent="0.35">
      <c r="A239" s="317" t="s">
        <v>36</v>
      </c>
      <c r="B239" s="318"/>
      <c r="C239" s="318"/>
      <c r="D239" s="318"/>
      <c r="E239" s="318"/>
      <c r="F239" s="318"/>
      <c r="G239" s="319"/>
      <c r="H239" s="320"/>
      <c r="I239" s="321"/>
      <c r="J239" s="29"/>
      <c r="K239" s="30"/>
    </row>
    <row r="240" spans="1:11" x14ac:dyDescent="0.3">
      <c r="A240" s="325" t="s">
        <v>113</v>
      </c>
      <c r="B240" s="325"/>
      <c r="C240" s="325"/>
      <c r="D240" s="325"/>
      <c r="E240" s="325"/>
      <c r="F240" s="325"/>
      <c r="G240" s="325"/>
      <c r="H240" s="325"/>
      <c r="I240" s="325"/>
      <c r="J240" s="325"/>
      <c r="K240" s="326"/>
    </row>
    <row r="241" spans="1:11" x14ac:dyDescent="0.3">
      <c r="A241" s="287" t="s">
        <v>22</v>
      </c>
      <c r="B241" s="288"/>
      <c r="C241" s="288"/>
      <c r="D241" s="288"/>
      <c r="E241" s="288"/>
      <c r="F241" s="288"/>
      <c r="G241" s="288"/>
      <c r="H241" s="288"/>
      <c r="I241" s="288"/>
      <c r="J241" s="288"/>
      <c r="K241" s="289"/>
    </row>
  </sheetData>
  <dataConsolidate/>
  <customSheetViews>
    <customSheetView guid="{E2D1A495-8887-4962-A155-52A1ACC89596}" showPageBreaks="1" showGridLines="0" printArea="1">
      <selection activeCell="A9" sqref="A9"/>
      <rowBreaks count="1" manualBreakCount="1">
        <brk id="57" min="1" max="11" man="1"/>
      </rowBreaks>
      <pageMargins left="0.7" right="0.7" top="0.75" bottom="0.75" header="0.3" footer="0.3"/>
      <pageSetup scale="68" orientation="portrait" r:id="rId1"/>
    </customSheetView>
  </customSheetViews>
  <mergeCells count="453">
    <mergeCell ref="A206:G206"/>
    <mergeCell ref="H206:I206"/>
    <mergeCell ref="A201:G201"/>
    <mergeCell ref="H201:I201"/>
    <mergeCell ref="A202:G202"/>
    <mergeCell ref="H202:I202"/>
    <mergeCell ref="A203:G203"/>
    <mergeCell ref="H203:I203"/>
    <mergeCell ref="A204:G204"/>
    <mergeCell ref="H204:I204"/>
    <mergeCell ref="A205:G205"/>
    <mergeCell ref="H205:I205"/>
    <mergeCell ref="A196:G196"/>
    <mergeCell ref="H196:I196"/>
    <mergeCell ref="A197:G197"/>
    <mergeCell ref="H197:I197"/>
    <mergeCell ref="A198:K198"/>
    <mergeCell ref="A199:G199"/>
    <mergeCell ref="H199:I199"/>
    <mergeCell ref="A200:G200"/>
    <mergeCell ref="H200:I200"/>
    <mergeCell ref="A191:G191"/>
    <mergeCell ref="H191:I191"/>
    <mergeCell ref="A192:G192"/>
    <mergeCell ref="H192:I192"/>
    <mergeCell ref="A193:G193"/>
    <mergeCell ref="H193:I193"/>
    <mergeCell ref="A194:G194"/>
    <mergeCell ref="H194:I194"/>
    <mergeCell ref="A195:G195"/>
    <mergeCell ref="H195:I195"/>
    <mergeCell ref="A186:F186"/>
    <mergeCell ref="G186:K186"/>
    <mergeCell ref="A187:E187"/>
    <mergeCell ref="F187:K187"/>
    <mergeCell ref="A188:G188"/>
    <mergeCell ref="H188:K188"/>
    <mergeCell ref="A189:K189"/>
    <mergeCell ref="A190:G190"/>
    <mergeCell ref="H190:I190"/>
    <mergeCell ref="A181:B181"/>
    <mergeCell ref="C181:K181"/>
    <mergeCell ref="A182:C182"/>
    <mergeCell ref="D182:K182"/>
    <mergeCell ref="A183:C183"/>
    <mergeCell ref="D183:K183"/>
    <mergeCell ref="A184:F184"/>
    <mergeCell ref="G184:K184"/>
    <mergeCell ref="A185:F185"/>
    <mergeCell ref="G185:K185"/>
    <mergeCell ref="A176:K176"/>
    <mergeCell ref="A177:J177"/>
    <mergeCell ref="A178:B178"/>
    <mergeCell ref="C178:K178"/>
    <mergeCell ref="A179:B179"/>
    <mergeCell ref="C179:G179"/>
    <mergeCell ref="I179:K179"/>
    <mergeCell ref="A180:B180"/>
    <mergeCell ref="C180:D180"/>
    <mergeCell ref="F180:G180"/>
    <mergeCell ref="I180:K180"/>
    <mergeCell ref="A137:G137"/>
    <mergeCell ref="H137:I137"/>
    <mergeCell ref="A138:G138"/>
    <mergeCell ref="H138:I138"/>
    <mergeCell ref="A139:G139"/>
    <mergeCell ref="H139:I139"/>
    <mergeCell ref="A140:G140"/>
    <mergeCell ref="H140:I140"/>
    <mergeCell ref="A175:K175"/>
    <mergeCell ref="A170:G170"/>
    <mergeCell ref="H170:I170"/>
    <mergeCell ref="A171:G171"/>
    <mergeCell ref="H171:I171"/>
    <mergeCell ref="A172:G172"/>
    <mergeCell ref="H172:I172"/>
    <mergeCell ref="A173:G173"/>
    <mergeCell ref="H173:I173"/>
    <mergeCell ref="A168:G168"/>
    <mergeCell ref="H168:I168"/>
    <mergeCell ref="A169:G169"/>
    <mergeCell ref="H169:I169"/>
    <mergeCell ref="A158:G158"/>
    <mergeCell ref="H158:I158"/>
    <mergeCell ref="A159:G159"/>
    <mergeCell ref="A132:K132"/>
    <mergeCell ref="A133:G133"/>
    <mergeCell ref="H133:I133"/>
    <mergeCell ref="A134:G134"/>
    <mergeCell ref="H134:I134"/>
    <mergeCell ref="A135:G135"/>
    <mergeCell ref="H135:I135"/>
    <mergeCell ref="A136:G136"/>
    <mergeCell ref="H136:I136"/>
    <mergeCell ref="A127:G127"/>
    <mergeCell ref="H127:I127"/>
    <mergeCell ref="A128:G128"/>
    <mergeCell ref="H128:I128"/>
    <mergeCell ref="A129:G129"/>
    <mergeCell ref="H129:I129"/>
    <mergeCell ref="A130:G130"/>
    <mergeCell ref="H130:I130"/>
    <mergeCell ref="A131:G131"/>
    <mergeCell ref="H131:I131"/>
    <mergeCell ref="A122:G122"/>
    <mergeCell ref="H122:K122"/>
    <mergeCell ref="A123:K123"/>
    <mergeCell ref="A124:G124"/>
    <mergeCell ref="H124:I124"/>
    <mergeCell ref="A125:G125"/>
    <mergeCell ref="H125:I125"/>
    <mergeCell ref="A126:G126"/>
    <mergeCell ref="H126:I126"/>
    <mergeCell ref="A117:C117"/>
    <mergeCell ref="D117:K117"/>
    <mergeCell ref="A118:F118"/>
    <mergeCell ref="G118:K118"/>
    <mergeCell ref="A119:F119"/>
    <mergeCell ref="G119:K119"/>
    <mergeCell ref="A120:F120"/>
    <mergeCell ref="G120:K120"/>
    <mergeCell ref="A121:E121"/>
    <mergeCell ref="F121:K121"/>
    <mergeCell ref="A109:K109"/>
    <mergeCell ref="A110:K110"/>
    <mergeCell ref="A111:J111"/>
    <mergeCell ref="A112:B112"/>
    <mergeCell ref="C112:K112"/>
    <mergeCell ref="A113:B113"/>
    <mergeCell ref="C113:G113"/>
    <mergeCell ref="I113:K113"/>
    <mergeCell ref="A114:B114"/>
    <mergeCell ref="C114:D114"/>
    <mergeCell ref="F114:G114"/>
    <mergeCell ref="I114:K114"/>
    <mergeCell ref="A115:B115"/>
    <mergeCell ref="C115:K115"/>
    <mergeCell ref="A116:C116"/>
    <mergeCell ref="D116:K116"/>
    <mergeCell ref="A165:K165"/>
    <mergeCell ref="A166:G166"/>
    <mergeCell ref="H166:I166"/>
    <mergeCell ref="A167:G167"/>
    <mergeCell ref="H167:I167"/>
    <mergeCell ref="A160:G160"/>
    <mergeCell ref="H160:I160"/>
    <mergeCell ref="A161:G161"/>
    <mergeCell ref="H161:I161"/>
    <mergeCell ref="A162:G162"/>
    <mergeCell ref="H162:I162"/>
    <mergeCell ref="A163:G163"/>
    <mergeCell ref="H163:I163"/>
    <mergeCell ref="A164:G164"/>
    <mergeCell ref="H164:I164"/>
    <mergeCell ref="A155:G155"/>
    <mergeCell ref="H155:K155"/>
    <mergeCell ref="A156:K156"/>
    <mergeCell ref="A157:G157"/>
    <mergeCell ref="H157:I157"/>
    <mergeCell ref="A150:C150"/>
    <mergeCell ref="D150:K150"/>
    <mergeCell ref="A151:F151"/>
    <mergeCell ref="G151:K151"/>
    <mergeCell ref="A152:F152"/>
    <mergeCell ref="G152:K152"/>
    <mergeCell ref="A153:F153"/>
    <mergeCell ref="G153:K153"/>
    <mergeCell ref="A154:E154"/>
    <mergeCell ref="F154:K154"/>
    <mergeCell ref="A235:G235"/>
    <mergeCell ref="H235:I235"/>
    <mergeCell ref="A236:G236"/>
    <mergeCell ref="H236:I236"/>
    <mergeCell ref="A237:G237"/>
    <mergeCell ref="H237:I237"/>
    <mergeCell ref="A238:G238"/>
    <mergeCell ref="H238:I238"/>
    <mergeCell ref="A239:G239"/>
    <mergeCell ref="H239:I239"/>
    <mergeCell ref="A230:G230"/>
    <mergeCell ref="H230:I230"/>
    <mergeCell ref="A231:K231"/>
    <mergeCell ref="A232:G232"/>
    <mergeCell ref="H232:I232"/>
    <mergeCell ref="A233:G233"/>
    <mergeCell ref="H233:I233"/>
    <mergeCell ref="A234:G234"/>
    <mergeCell ref="H234:I234"/>
    <mergeCell ref="A225:G225"/>
    <mergeCell ref="H225:I225"/>
    <mergeCell ref="A226:G226"/>
    <mergeCell ref="H226:I226"/>
    <mergeCell ref="A227:G227"/>
    <mergeCell ref="H227:I227"/>
    <mergeCell ref="A228:G228"/>
    <mergeCell ref="H228:I228"/>
    <mergeCell ref="A229:G229"/>
    <mergeCell ref="H229:I229"/>
    <mergeCell ref="A220:E220"/>
    <mergeCell ref="F220:K220"/>
    <mergeCell ref="A221:G221"/>
    <mergeCell ref="H221:K221"/>
    <mergeCell ref="A222:K222"/>
    <mergeCell ref="A223:G223"/>
    <mergeCell ref="H223:I223"/>
    <mergeCell ref="A224:G224"/>
    <mergeCell ref="H224:I224"/>
    <mergeCell ref="A215:C215"/>
    <mergeCell ref="D215:K215"/>
    <mergeCell ref="A216:C216"/>
    <mergeCell ref="D216:K216"/>
    <mergeCell ref="A217:F217"/>
    <mergeCell ref="G217:K217"/>
    <mergeCell ref="A218:F218"/>
    <mergeCell ref="G218:K218"/>
    <mergeCell ref="A219:F219"/>
    <mergeCell ref="G219:K219"/>
    <mergeCell ref="A212:B212"/>
    <mergeCell ref="C212:G212"/>
    <mergeCell ref="I212:K212"/>
    <mergeCell ref="A213:B213"/>
    <mergeCell ref="C213:D213"/>
    <mergeCell ref="F213:G213"/>
    <mergeCell ref="I213:K213"/>
    <mergeCell ref="A214:B214"/>
    <mergeCell ref="C214:K214"/>
    <mergeCell ref="A107:G107"/>
    <mergeCell ref="H107:I107"/>
    <mergeCell ref="A143:K143"/>
    <mergeCell ref="A208:K208"/>
    <mergeCell ref="A209:K209"/>
    <mergeCell ref="A210:J210"/>
    <mergeCell ref="A211:B211"/>
    <mergeCell ref="C211:K211"/>
    <mergeCell ref="A142:K142"/>
    <mergeCell ref="A144:J144"/>
    <mergeCell ref="A145:B145"/>
    <mergeCell ref="C145:K145"/>
    <mergeCell ref="A146:B146"/>
    <mergeCell ref="C146:G146"/>
    <mergeCell ref="I146:K146"/>
    <mergeCell ref="A147:B147"/>
    <mergeCell ref="C147:D147"/>
    <mergeCell ref="F147:G147"/>
    <mergeCell ref="I147:K147"/>
    <mergeCell ref="A148:B148"/>
    <mergeCell ref="C148:K148"/>
    <mergeCell ref="A149:C149"/>
    <mergeCell ref="D149:K149"/>
    <mergeCell ref="H159:I159"/>
    <mergeCell ref="A102:G102"/>
    <mergeCell ref="H102:I102"/>
    <mergeCell ref="A103:G103"/>
    <mergeCell ref="H103:I103"/>
    <mergeCell ref="A104:G104"/>
    <mergeCell ref="H104:I104"/>
    <mergeCell ref="A105:G105"/>
    <mergeCell ref="H105:I105"/>
    <mergeCell ref="A106:G106"/>
    <mergeCell ref="H106:I106"/>
    <mergeCell ref="A97:G97"/>
    <mergeCell ref="H97:I97"/>
    <mergeCell ref="A98:G98"/>
    <mergeCell ref="H98:I98"/>
    <mergeCell ref="A99:K99"/>
    <mergeCell ref="A100:G100"/>
    <mergeCell ref="H100:I100"/>
    <mergeCell ref="A101:G101"/>
    <mergeCell ref="H101:I101"/>
    <mergeCell ref="A92:G92"/>
    <mergeCell ref="H92:I92"/>
    <mergeCell ref="A93:G93"/>
    <mergeCell ref="H93:I93"/>
    <mergeCell ref="A94:G94"/>
    <mergeCell ref="H94:I94"/>
    <mergeCell ref="A95:G95"/>
    <mergeCell ref="H95:I95"/>
    <mergeCell ref="A96:G96"/>
    <mergeCell ref="H96:I96"/>
    <mergeCell ref="A87:F87"/>
    <mergeCell ref="G87:K87"/>
    <mergeCell ref="A88:E88"/>
    <mergeCell ref="F88:K88"/>
    <mergeCell ref="A89:G89"/>
    <mergeCell ref="H89:K89"/>
    <mergeCell ref="A90:K90"/>
    <mergeCell ref="A91:G91"/>
    <mergeCell ref="H91:I91"/>
    <mergeCell ref="A82:B82"/>
    <mergeCell ref="C82:K82"/>
    <mergeCell ref="A83:C83"/>
    <mergeCell ref="D83:K83"/>
    <mergeCell ref="A84:C84"/>
    <mergeCell ref="D84:K84"/>
    <mergeCell ref="A85:F85"/>
    <mergeCell ref="G85:K85"/>
    <mergeCell ref="A86:F86"/>
    <mergeCell ref="G86:K86"/>
    <mergeCell ref="A76:K76"/>
    <mergeCell ref="A77:K77"/>
    <mergeCell ref="A78:J78"/>
    <mergeCell ref="A79:B79"/>
    <mergeCell ref="C79:K79"/>
    <mergeCell ref="A80:B80"/>
    <mergeCell ref="C80:G80"/>
    <mergeCell ref="I80:K80"/>
    <mergeCell ref="A81:B81"/>
    <mergeCell ref="C81:D81"/>
    <mergeCell ref="F81:G81"/>
    <mergeCell ref="I81:K81"/>
    <mergeCell ref="A240:K240"/>
    <mergeCell ref="A7:K7"/>
    <mergeCell ref="A2:K2"/>
    <mergeCell ref="A42:K42"/>
    <mergeCell ref="H61:I61"/>
    <mergeCell ref="H60:I60"/>
    <mergeCell ref="H59:I59"/>
    <mergeCell ref="H58:I58"/>
    <mergeCell ref="A57:K57"/>
    <mergeCell ref="A56:G56"/>
    <mergeCell ref="J40:K40"/>
    <mergeCell ref="H36:I36"/>
    <mergeCell ref="H37:I37"/>
    <mergeCell ref="H38:I38"/>
    <mergeCell ref="A45:J45"/>
    <mergeCell ref="D51:K51"/>
    <mergeCell ref="C49:K49"/>
    <mergeCell ref="I48:K48"/>
    <mergeCell ref="C48:D48"/>
    <mergeCell ref="F48:G48"/>
    <mergeCell ref="A41:F41"/>
    <mergeCell ref="G41:K41"/>
    <mergeCell ref="A48:B48"/>
    <mergeCell ref="A28:G28"/>
    <mergeCell ref="A52:F52"/>
    <mergeCell ref="A50:C50"/>
    <mergeCell ref="A49:B49"/>
    <mergeCell ref="A51:C51"/>
    <mergeCell ref="G53:K53"/>
    <mergeCell ref="H39:K39"/>
    <mergeCell ref="A47:B47"/>
    <mergeCell ref="D50:K50"/>
    <mergeCell ref="G18:K18"/>
    <mergeCell ref="A25:G25"/>
    <mergeCell ref="A24:G24"/>
    <mergeCell ref="A29:G29"/>
    <mergeCell ref="A26:G26"/>
    <mergeCell ref="A27:G27"/>
    <mergeCell ref="C46:K46"/>
    <mergeCell ref="C47:G47"/>
    <mergeCell ref="H35:I35"/>
    <mergeCell ref="H25:I25"/>
    <mergeCell ref="H27:I27"/>
    <mergeCell ref="H31:I31"/>
    <mergeCell ref="H34:I34"/>
    <mergeCell ref="B39:G39"/>
    <mergeCell ref="A20:G20"/>
    <mergeCell ref="H74:I74"/>
    <mergeCell ref="H68:I68"/>
    <mergeCell ref="H69:I69"/>
    <mergeCell ref="I47:K47"/>
    <mergeCell ref="A58:G58"/>
    <mergeCell ref="A68:G68"/>
    <mergeCell ref="A70:G70"/>
    <mergeCell ref="A71:G71"/>
    <mergeCell ref="H70:I70"/>
    <mergeCell ref="H71:I71"/>
    <mergeCell ref="H67:I67"/>
    <mergeCell ref="A72:G72"/>
    <mergeCell ref="A73:G73"/>
    <mergeCell ref="A66:K66"/>
    <mergeCell ref="A69:G69"/>
    <mergeCell ref="H65:I65"/>
    <mergeCell ref="H56:K56"/>
    <mergeCell ref="H64:I64"/>
    <mergeCell ref="H63:I63"/>
    <mergeCell ref="H62:I62"/>
    <mergeCell ref="H73:I73"/>
    <mergeCell ref="A55:E55"/>
    <mergeCell ref="A54:F54"/>
    <mergeCell ref="A53:F53"/>
    <mergeCell ref="A16:F16"/>
    <mergeCell ref="A17:K17"/>
    <mergeCell ref="A40:I40"/>
    <mergeCell ref="H33:I33"/>
    <mergeCell ref="A30:K30"/>
    <mergeCell ref="A22:G22"/>
    <mergeCell ref="A31:G31"/>
    <mergeCell ref="F19:K19"/>
    <mergeCell ref="A74:G74"/>
    <mergeCell ref="A32:G32"/>
    <mergeCell ref="A33:G33"/>
    <mergeCell ref="A34:G34"/>
    <mergeCell ref="A35:G35"/>
    <mergeCell ref="A36:G36"/>
    <mergeCell ref="A37:G37"/>
    <mergeCell ref="A38:G38"/>
    <mergeCell ref="A59:G59"/>
    <mergeCell ref="A60:G60"/>
    <mergeCell ref="A61:G61"/>
    <mergeCell ref="A62:G62"/>
    <mergeCell ref="A63:G63"/>
    <mergeCell ref="A64:G64"/>
    <mergeCell ref="A65:G65"/>
    <mergeCell ref="A67:G67"/>
    <mergeCell ref="A241:K241"/>
    <mergeCell ref="D3:K3"/>
    <mergeCell ref="D4:K4"/>
    <mergeCell ref="A4:C4"/>
    <mergeCell ref="A5:C5"/>
    <mergeCell ref="A6:C6"/>
    <mergeCell ref="D6:K6"/>
    <mergeCell ref="A8:K8"/>
    <mergeCell ref="A44:K44"/>
    <mergeCell ref="D14:K14"/>
    <mergeCell ref="F55:K55"/>
    <mergeCell ref="A43:K43"/>
    <mergeCell ref="H29:I29"/>
    <mergeCell ref="H32:I32"/>
    <mergeCell ref="H26:I26"/>
    <mergeCell ref="A18:F18"/>
    <mergeCell ref="A19:E19"/>
    <mergeCell ref="A46:B46"/>
    <mergeCell ref="A23:G23"/>
    <mergeCell ref="H72:I72"/>
    <mergeCell ref="A3:C3"/>
    <mergeCell ref="G54:K54"/>
    <mergeCell ref="G52:K52"/>
    <mergeCell ref="A10:B10"/>
    <mergeCell ref="A1:K1"/>
    <mergeCell ref="F11:G11"/>
    <mergeCell ref="C12:K12"/>
    <mergeCell ref="C11:D11"/>
    <mergeCell ref="H28:I28"/>
    <mergeCell ref="I11:K11"/>
    <mergeCell ref="I10:K10"/>
    <mergeCell ref="D13:K13"/>
    <mergeCell ref="C9:K9"/>
    <mergeCell ref="C10:G10"/>
    <mergeCell ref="H20:K20"/>
    <mergeCell ref="G16:K16"/>
    <mergeCell ref="H22:I22"/>
    <mergeCell ref="H23:I23"/>
    <mergeCell ref="H24:I24"/>
    <mergeCell ref="A21:K21"/>
    <mergeCell ref="A9:B9"/>
    <mergeCell ref="G15:K15"/>
    <mergeCell ref="G5:K5"/>
    <mergeCell ref="A11:B11"/>
    <mergeCell ref="A12:B12"/>
    <mergeCell ref="A13:C13"/>
    <mergeCell ref="A14:C14"/>
    <mergeCell ref="A15:F15"/>
  </mergeCells>
  <conditionalFormatting sqref="H56:K56 H58:K58 A30 H31:K31 H20:K20 A20 H67:K67">
    <cfRule type="expression" dxfId="261" priority="41">
      <formula>#REF!</formula>
    </cfRule>
  </conditionalFormatting>
  <conditionalFormatting sqref="A66 H67:K67 F46:G47 I46:J47 H46:H48 E46:E48 C46:D47 H56:K56 A45:A57 K45:K47 H58:K58">
    <cfRule type="expression" dxfId="260" priority="46">
      <formula>#REF!</formula>
    </cfRule>
  </conditionalFormatting>
  <conditionalFormatting sqref="H89:K89 H91:K91 H100:K100">
    <cfRule type="expression" dxfId="259" priority="9">
      <formula>#REF!</formula>
    </cfRule>
  </conditionalFormatting>
  <conditionalFormatting sqref="A99 H100:K100 F79:G80 I79:J80 H79:H81 E79:E81 C79:D80 H89:K89 A78:A90 K78:K80 H91:K91 D83:K84">
    <cfRule type="expression" dxfId="258" priority="10">
      <formula>#REF!</formula>
    </cfRule>
  </conditionalFormatting>
  <conditionalFormatting sqref="H221:K221 H223:K223 H232:K232">
    <cfRule type="expression" dxfId="257" priority="7">
      <formula>#REF!</formula>
    </cfRule>
  </conditionalFormatting>
  <conditionalFormatting sqref="A231 H232:K232 F211:G212 I211:J212 H211:H213 E211:E213 C211:D212 H221:K221 A210:A222 K210:K212 H223:K223 D215:K216">
    <cfRule type="expression" dxfId="256" priority="8">
      <formula>#REF!</formula>
    </cfRule>
  </conditionalFormatting>
  <conditionalFormatting sqref="H155:K155 H157:K157 H166:K166">
    <cfRule type="expression" dxfId="255" priority="5">
      <formula>#REF!</formula>
    </cfRule>
  </conditionalFormatting>
  <conditionalFormatting sqref="A165 H166:K166 F145:G146 I145:J146 H145:H147 E145:E147 C145:D146 H155:K155 A144:A156 K144:K146 H157:K157 D149:K150">
    <cfRule type="expression" dxfId="254" priority="6">
      <formula>#REF!</formula>
    </cfRule>
  </conditionalFormatting>
  <conditionalFormatting sqref="H122:K122 H124:K124 H133:K133">
    <cfRule type="expression" dxfId="253" priority="3">
      <formula>#REF!</formula>
    </cfRule>
  </conditionalFormatting>
  <conditionalFormatting sqref="A132 H133:K133 F112:G113 I112:J113 H112:H114 E112:E114 C112:D113 H122:K122 A111:A123 K111:K113 H124:K124 D116:K117">
    <cfRule type="expression" dxfId="252" priority="4">
      <formula>#REF!</formula>
    </cfRule>
  </conditionalFormatting>
  <conditionalFormatting sqref="H188:K188 H190:K190 H199:K199">
    <cfRule type="expression" dxfId="251" priority="1">
      <formula>#REF!</formula>
    </cfRule>
  </conditionalFormatting>
  <conditionalFormatting sqref="A198 H199:K199 F178:G179 I178:J179 H178:H180 E178:E180 C178:D179 H188:K188 A177:A189 K177:K179 H190:K190 D182:K183">
    <cfRule type="expression" dxfId="250" priority="2">
      <formula>#REF!</formula>
    </cfRule>
  </conditionalFormatting>
  <pageMargins left="0.7" right="0.7" top="0.75" bottom="0.75" header="0.3" footer="0.3"/>
  <pageSetup scale="56" orientation="portrait" r:id="rId2"/>
  <rowBreaks count="1" manualBreakCount="1">
    <brk id="41"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6" tint="0.39997558519241921"/>
  </sheetPr>
  <dimension ref="A1:S29"/>
  <sheetViews>
    <sheetView showGridLines="0" topLeftCell="D1" zoomScale="145" zoomScaleNormal="145" workbookViewId="0">
      <selection activeCell="K9" sqref="K9"/>
    </sheetView>
  </sheetViews>
  <sheetFormatPr defaultColWidth="9" defaultRowHeight="11.5" x14ac:dyDescent="0.25"/>
  <cols>
    <col min="1" max="1" width="4.5" style="55" customWidth="1"/>
    <col min="2" max="2" width="14.08203125" style="55" customWidth="1"/>
    <col min="3" max="3" width="12.08203125" style="55" customWidth="1"/>
    <col min="4" max="4" width="9.58203125" style="55" customWidth="1"/>
    <col min="5" max="5" width="7.5" style="55" customWidth="1"/>
    <col min="6" max="6" width="9.75" style="55" customWidth="1"/>
    <col min="7" max="7" width="8.83203125" style="55" customWidth="1"/>
    <col min="8" max="17" width="10.33203125" style="55" customWidth="1"/>
    <col min="18" max="18" width="15.25" style="55" customWidth="1"/>
    <col min="19" max="16384" width="9" style="55"/>
  </cols>
  <sheetData>
    <row r="1" spans="1:19" ht="14.25" customHeight="1" x14ac:dyDescent="0.3">
      <c r="A1" s="471" t="s">
        <v>114</v>
      </c>
      <c r="B1" s="492"/>
      <c r="C1" s="492"/>
      <c r="D1" s="492"/>
      <c r="E1" s="492"/>
      <c r="F1" s="492"/>
      <c r="G1" s="492"/>
      <c r="H1" s="492"/>
      <c r="I1" s="492"/>
      <c r="J1" s="492"/>
      <c r="K1" s="492"/>
      <c r="L1" s="492"/>
      <c r="M1" s="492"/>
      <c r="N1" s="492"/>
      <c r="O1" s="492"/>
      <c r="P1" s="492"/>
      <c r="Q1" s="493"/>
      <c r="R1" s="69"/>
    </row>
    <row r="2" spans="1:19" s="57" customFormat="1" ht="5.25" customHeight="1" x14ac:dyDescent="0.3">
      <c r="A2" s="494" t="s">
        <v>89</v>
      </c>
      <c r="B2" s="495"/>
      <c r="C2" s="495"/>
      <c r="D2" s="495"/>
      <c r="E2" s="495"/>
      <c r="F2" s="495"/>
      <c r="G2" s="495"/>
      <c r="H2" s="495"/>
      <c r="I2" s="495"/>
      <c r="J2" s="495"/>
      <c r="K2" s="495"/>
      <c r="L2" s="495"/>
      <c r="M2" s="495"/>
      <c r="N2" s="495"/>
      <c r="O2" s="495"/>
      <c r="P2" s="495"/>
      <c r="Q2" s="496"/>
      <c r="R2" s="70"/>
    </row>
    <row r="3" spans="1:19" ht="14.25" customHeight="1" x14ac:dyDescent="0.25">
      <c r="A3" s="270" t="s">
        <v>21</v>
      </c>
      <c r="B3" s="311"/>
      <c r="C3" s="346">
        <f>IF('Provider Demographics'!$D$3="","",'Provider Demographics'!$D$3)</f>
        <v>1234567</v>
      </c>
      <c r="D3" s="347"/>
      <c r="E3" s="347"/>
      <c r="F3" s="347"/>
      <c r="G3" s="347"/>
      <c r="H3" s="347"/>
      <c r="I3" s="347"/>
      <c r="J3" s="347"/>
      <c r="K3" s="347"/>
      <c r="L3" s="347"/>
      <c r="M3" s="347"/>
      <c r="N3" s="347"/>
      <c r="O3" s="347"/>
      <c r="P3" s="347"/>
      <c r="Q3" s="348"/>
      <c r="R3" s="58"/>
      <c r="S3" s="58"/>
    </row>
    <row r="4" spans="1:19" ht="14.25" customHeight="1" x14ac:dyDescent="0.25">
      <c r="A4" s="473" t="s">
        <v>20</v>
      </c>
      <c r="B4" s="474"/>
      <c r="C4" s="346">
        <f>IF('Provider Demographics'!$D$4="","",'Provider Demographics'!$D$4)</f>
        <v>1234567890</v>
      </c>
      <c r="D4" s="347"/>
      <c r="E4" s="347"/>
      <c r="F4" s="347"/>
      <c r="G4" s="347"/>
      <c r="H4" s="347"/>
      <c r="I4" s="347"/>
      <c r="J4" s="347"/>
      <c r="K4" s="347"/>
      <c r="L4" s="347"/>
      <c r="M4" s="347"/>
      <c r="N4" s="347"/>
      <c r="O4" s="347"/>
      <c r="P4" s="347"/>
      <c r="Q4" s="348"/>
      <c r="R4" s="58"/>
      <c r="S4" s="58"/>
    </row>
    <row r="5" spans="1:19" ht="14.25" customHeight="1" x14ac:dyDescent="0.25">
      <c r="A5" s="270" t="s">
        <v>10</v>
      </c>
      <c r="B5" s="311"/>
      <c r="C5" s="9" t="s">
        <v>13</v>
      </c>
      <c r="D5" s="45">
        <f>IF('Provider Demographics'!E5="","",'Provider Demographics'!$E$5)</f>
        <v>44743</v>
      </c>
      <c r="E5" s="1" t="s">
        <v>1</v>
      </c>
      <c r="F5" s="469">
        <f>IF('Provider Demographics'!$G$5="","",'Provider Demographics'!$G$5)</f>
        <v>45107</v>
      </c>
      <c r="G5" s="469"/>
      <c r="H5" s="469"/>
      <c r="I5" s="469"/>
      <c r="J5" s="469"/>
      <c r="K5" s="469"/>
      <c r="L5" s="469"/>
      <c r="M5" s="469"/>
      <c r="N5" s="469"/>
      <c r="O5" s="469"/>
      <c r="P5" s="469"/>
      <c r="Q5" s="470"/>
      <c r="R5" s="58"/>
    </row>
    <row r="6" spans="1:19" ht="14.25" customHeight="1" thickBot="1" x14ac:dyDescent="0.3">
      <c r="A6" s="463" t="s">
        <v>11</v>
      </c>
      <c r="B6" s="464"/>
      <c r="C6" s="460" t="s">
        <v>172</v>
      </c>
      <c r="D6" s="461"/>
      <c r="E6" s="461"/>
      <c r="F6" s="461"/>
      <c r="G6" s="461"/>
      <c r="H6" s="461"/>
      <c r="I6" s="461"/>
      <c r="J6" s="461"/>
      <c r="K6" s="461"/>
      <c r="L6" s="461"/>
      <c r="M6" s="461"/>
      <c r="N6" s="461"/>
      <c r="O6" s="461"/>
      <c r="P6" s="461"/>
      <c r="Q6" s="462"/>
      <c r="R6" s="7"/>
    </row>
    <row r="7" spans="1:19" ht="14.25" customHeight="1" thickBot="1" x14ac:dyDescent="0.3">
      <c r="A7" s="497" t="s">
        <v>162</v>
      </c>
      <c r="B7" s="497"/>
      <c r="C7" s="497"/>
      <c r="D7" s="497"/>
      <c r="E7" s="497"/>
      <c r="F7" s="497"/>
      <c r="G7" s="497"/>
      <c r="H7" s="497"/>
      <c r="I7" s="497"/>
      <c r="J7" s="497"/>
      <c r="K7" s="497"/>
      <c r="L7" s="497"/>
      <c r="M7" s="497"/>
      <c r="N7" s="497"/>
      <c r="O7" s="497"/>
      <c r="P7" s="497"/>
      <c r="Q7" s="497"/>
      <c r="R7" s="54"/>
    </row>
    <row r="8" spans="1:19" ht="14.25" customHeight="1" x14ac:dyDescent="0.25">
      <c r="A8" s="335" t="s">
        <v>167</v>
      </c>
      <c r="B8" s="336"/>
      <c r="C8" s="336"/>
      <c r="D8" s="336"/>
      <c r="E8" s="336"/>
      <c r="F8" s="336"/>
      <c r="G8" s="336"/>
      <c r="H8" s="336"/>
      <c r="I8" s="336"/>
      <c r="J8" s="336"/>
      <c r="K8" s="336"/>
      <c r="L8" s="336"/>
      <c r="M8" s="336"/>
      <c r="N8" s="336"/>
      <c r="O8" s="336"/>
      <c r="P8" s="336"/>
      <c r="Q8" s="337"/>
    </row>
    <row r="9" spans="1:19" ht="24.75" customHeight="1" x14ac:dyDescent="0.25">
      <c r="A9" s="500" t="s">
        <v>163</v>
      </c>
      <c r="B9" s="501"/>
      <c r="C9" s="501"/>
      <c r="D9" s="501"/>
      <c r="E9" s="501"/>
      <c r="F9" s="501"/>
      <c r="G9" s="502"/>
      <c r="H9" s="94" t="s">
        <v>104</v>
      </c>
      <c r="I9" s="94" t="s">
        <v>105</v>
      </c>
      <c r="J9" s="97" t="s">
        <v>106</v>
      </c>
      <c r="K9" s="97" t="s">
        <v>107</v>
      </c>
      <c r="L9" s="97" t="s">
        <v>108</v>
      </c>
      <c r="M9" s="97" t="s">
        <v>109</v>
      </c>
      <c r="N9" s="97" t="s">
        <v>110</v>
      </c>
      <c r="O9" s="97" t="s">
        <v>111</v>
      </c>
      <c r="P9" s="94" t="s">
        <v>112</v>
      </c>
      <c r="Q9" s="102" t="s">
        <v>156</v>
      </c>
    </row>
    <row r="10" spans="1:19" ht="14.25" customHeight="1" x14ac:dyDescent="0.25">
      <c r="A10" s="279" t="s">
        <v>168</v>
      </c>
      <c r="B10" s="280"/>
      <c r="C10" s="280"/>
      <c r="D10" s="280"/>
      <c r="E10" s="280"/>
      <c r="F10" s="280"/>
      <c r="G10" s="357"/>
      <c r="H10" s="32">
        <v>1425</v>
      </c>
      <c r="I10" s="32">
        <v>890</v>
      </c>
      <c r="J10" s="108">
        <v>30690</v>
      </c>
      <c r="K10" s="108"/>
      <c r="L10" s="108">
        <v>850</v>
      </c>
      <c r="M10" s="108">
        <v>1100</v>
      </c>
      <c r="N10" s="108">
        <v>28680</v>
      </c>
      <c r="O10" s="108">
        <v>15100</v>
      </c>
      <c r="P10" s="32"/>
      <c r="Q10" s="121">
        <f>SUM(H10:P10)</f>
        <v>78735</v>
      </c>
    </row>
    <row r="11" spans="1:19" ht="14.25" customHeight="1" x14ac:dyDescent="0.25">
      <c r="A11" s="279" t="s">
        <v>164</v>
      </c>
      <c r="B11" s="280"/>
      <c r="C11" s="280"/>
      <c r="D11" s="280"/>
      <c r="E11" s="280"/>
      <c r="F11" s="280"/>
      <c r="G11" s="357"/>
      <c r="H11" s="32"/>
      <c r="I11" s="32"/>
      <c r="J11" s="108"/>
      <c r="K11" s="108">
        <v>1438</v>
      </c>
      <c r="L11" s="108"/>
      <c r="M11" s="108"/>
      <c r="N11" s="108"/>
      <c r="O11" s="108"/>
      <c r="P11" s="32"/>
      <c r="Q11" s="121">
        <f>SUM(H11:P11)</f>
        <v>1438</v>
      </c>
    </row>
    <row r="12" spans="1:19" ht="14.25" customHeight="1" thickBot="1" x14ac:dyDescent="0.3">
      <c r="A12" s="503" t="s">
        <v>165</v>
      </c>
      <c r="B12" s="375"/>
      <c r="C12" s="375"/>
      <c r="D12" s="375"/>
      <c r="E12" s="375"/>
      <c r="F12" s="375"/>
      <c r="G12" s="504"/>
      <c r="H12" s="107">
        <f>SUM(H10:H11)</f>
        <v>1425</v>
      </c>
      <c r="I12" s="107">
        <f t="shared" ref="I12:O12" si="0">SUM(I10:I11)</f>
        <v>890</v>
      </c>
      <c r="J12" s="107">
        <f t="shared" si="0"/>
        <v>30690</v>
      </c>
      <c r="K12" s="107">
        <f t="shared" si="0"/>
        <v>1438</v>
      </c>
      <c r="L12" s="107">
        <f t="shared" si="0"/>
        <v>850</v>
      </c>
      <c r="M12" s="107">
        <f t="shared" si="0"/>
        <v>1100</v>
      </c>
      <c r="N12" s="107">
        <f t="shared" si="0"/>
        <v>28680</v>
      </c>
      <c r="O12" s="107">
        <f t="shared" si="0"/>
        <v>15100</v>
      </c>
      <c r="P12" s="107">
        <f t="shared" ref="P12" si="1">SUM(P10:P11)</f>
        <v>0</v>
      </c>
      <c r="Q12" s="122">
        <f>SUM(Q10:Q11)</f>
        <v>80173</v>
      </c>
    </row>
    <row r="13" spans="1:19" ht="14.25" customHeight="1" x14ac:dyDescent="0.25">
      <c r="A13" s="335" t="s">
        <v>166</v>
      </c>
      <c r="B13" s="336"/>
      <c r="C13" s="336"/>
      <c r="D13" s="336"/>
      <c r="E13" s="336"/>
      <c r="F13" s="336"/>
      <c r="G13" s="336"/>
      <c r="H13" s="336"/>
      <c r="I13" s="336"/>
      <c r="J13" s="336"/>
      <c r="K13" s="336"/>
      <c r="L13" s="336"/>
      <c r="M13" s="336"/>
      <c r="N13" s="336"/>
      <c r="O13" s="336"/>
      <c r="P13" s="336"/>
      <c r="Q13" s="337"/>
    </row>
    <row r="14" spans="1:19" ht="14.25" customHeight="1" x14ac:dyDescent="0.25">
      <c r="A14" s="279" t="s">
        <v>171</v>
      </c>
      <c r="B14" s="280"/>
      <c r="C14" s="280"/>
      <c r="D14" s="280"/>
      <c r="E14" s="280"/>
      <c r="F14" s="280"/>
      <c r="G14" s="357"/>
      <c r="H14" s="32">
        <v>1265</v>
      </c>
      <c r="I14" s="32">
        <v>890</v>
      </c>
      <c r="J14" s="108">
        <v>16010</v>
      </c>
      <c r="K14" s="108">
        <v>719</v>
      </c>
      <c r="L14" s="108">
        <v>89</v>
      </c>
      <c r="M14" s="108">
        <v>127</v>
      </c>
      <c r="N14" s="108">
        <v>8420</v>
      </c>
      <c r="O14" s="108">
        <v>2450</v>
      </c>
      <c r="P14" s="32"/>
      <c r="Q14" s="121">
        <f>SUM(H14:P14)</f>
        <v>29970</v>
      </c>
    </row>
    <row r="15" spans="1:19" ht="14.25" customHeight="1" x14ac:dyDescent="0.25">
      <c r="A15" s="279" t="s">
        <v>169</v>
      </c>
      <c r="B15" s="280"/>
      <c r="C15" s="280"/>
      <c r="D15" s="280"/>
      <c r="E15" s="280"/>
      <c r="F15" s="280"/>
      <c r="G15" s="357"/>
      <c r="H15" s="32"/>
      <c r="I15" s="32"/>
      <c r="J15" s="108"/>
      <c r="K15" s="108"/>
      <c r="L15" s="108"/>
      <c r="M15" s="108"/>
      <c r="N15" s="108"/>
      <c r="O15" s="108"/>
      <c r="P15" s="32"/>
      <c r="Q15" s="121">
        <f>SUM(H15:P15)</f>
        <v>0</v>
      </c>
    </row>
    <row r="16" spans="1:19" ht="14.25" customHeight="1" thickBot="1" x14ac:dyDescent="0.3">
      <c r="A16" s="503" t="s">
        <v>170</v>
      </c>
      <c r="B16" s="375"/>
      <c r="C16" s="375"/>
      <c r="D16" s="375"/>
      <c r="E16" s="375"/>
      <c r="F16" s="375"/>
      <c r="G16" s="504"/>
      <c r="H16" s="107">
        <f>SUM(H14:H15)</f>
        <v>1265</v>
      </c>
      <c r="I16" s="107">
        <f t="shared" ref="I16:P16" si="2">SUM(I14:I15)</f>
        <v>890</v>
      </c>
      <c r="J16" s="107">
        <f t="shared" si="2"/>
        <v>16010</v>
      </c>
      <c r="K16" s="107">
        <f t="shared" si="2"/>
        <v>719</v>
      </c>
      <c r="L16" s="107">
        <f t="shared" si="2"/>
        <v>89</v>
      </c>
      <c r="M16" s="107">
        <f t="shared" si="2"/>
        <v>127</v>
      </c>
      <c r="N16" s="107">
        <f t="shared" si="2"/>
        <v>8420</v>
      </c>
      <c r="O16" s="107">
        <f t="shared" si="2"/>
        <v>2450</v>
      </c>
      <c r="P16" s="107">
        <f t="shared" si="2"/>
        <v>0</v>
      </c>
      <c r="Q16" s="122">
        <f>SUM(Q14:Q15)</f>
        <v>29970</v>
      </c>
    </row>
    <row r="17" spans="1:17" ht="14.25" customHeight="1" x14ac:dyDescent="0.25">
      <c r="A17" s="505" t="s">
        <v>113</v>
      </c>
      <c r="B17" s="505"/>
      <c r="C17" s="505"/>
      <c r="D17" s="505"/>
      <c r="E17" s="505"/>
      <c r="F17" s="505"/>
      <c r="G17" s="505"/>
      <c r="H17" s="505"/>
      <c r="I17" s="505"/>
      <c r="J17" s="505"/>
      <c r="K17" s="505"/>
      <c r="L17" s="505"/>
      <c r="M17" s="505"/>
      <c r="N17" s="505"/>
      <c r="O17" s="505"/>
      <c r="P17" s="505"/>
      <c r="Q17" s="506"/>
    </row>
    <row r="18" spans="1:17" ht="14.25" customHeight="1" x14ac:dyDescent="0.25">
      <c r="A18" s="498" t="s">
        <v>22</v>
      </c>
      <c r="B18" s="499"/>
      <c r="C18" s="499"/>
      <c r="D18" s="499"/>
      <c r="E18" s="499"/>
      <c r="F18" s="499"/>
      <c r="G18" s="499"/>
      <c r="H18" s="499"/>
      <c r="I18" s="499"/>
      <c r="J18" s="499"/>
      <c r="K18" s="499"/>
      <c r="L18" s="499"/>
      <c r="M18" s="499"/>
      <c r="N18" s="499"/>
      <c r="O18" s="499"/>
      <c r="P18" s="499"/>
      <c r="Q18" s="269"/>
    </row>
    <row r="19" spans="1:17" ht="14.25" customHeight="1" x14ac:dyDescent="0.25"/>
    <row r="20" spans="1:17" ht="14.25" customHeight="1" x14ac:dyDescent="0.25"/>
    <row r="21" spans="1:17" ht="14.25" customHeight="1" x14ac:dyDescent="0.25"/>
    <row r="22" spans="1:17" ht="14.25" customHeight="1" x14ac:dyDescent="0.25"/>
    <row r="23" spans="1:17" ht="14.25" customHeight="1" x14ac:dyDescent="0.25"/>
    <row r="24" spans="1:17" ht="14.25" customHeight="1" x14ac:dyDescent="0.25"/>
    <row r="25" spans="1:17" ht="14.25" customHeight="1" x14ac:dyDescent="0.25"/>
    <row r="26" spans="1:17" ht="14.25" customHeight="1" x14ac:dyDescent="0.25"/>
    <row r="27" spans="1:17" ht="14.25" customHeight="1" x14ac:dyDescent="0.25"/>
    <row r="28" spans="1:17" ht="14.25" customHeight="1" x14ac:dyDescent="0.25"/>
    <row r="29" spans="1:17" ht="14.25" customHeight="1" x14ac:dyDescent="0.25"/>
  </sheetData>
  <customSheetViews>
    <customSheetView guid="{E2D1A495-8887-4962-A155-52A1ACC89596}" showPageBreaks="1" showGridLines="0" printArea="1">
      <selection activeCell="H12" sqref="H12"/>
      <pageMargins left="0.7" right="0.7" top="0.75" bottom="0.75" header="0.3" footer="0.3"/>
      <pageSetup orientation="portrait" r:id="rId1"/>
    </customSheetView>
  </customSheetViews>
  <mergeCells count="22">
    <mergeCell ref="A7:Q7"/>
    <mergeCell ref="A8:Q8"/>
    <mergeCell ref="A18:Q18"/>
    <mergeCell ref="A9:G9"/>
    <mergeCell ref="A10:G10"/>
    <mergeCell ref="A12:G12"/>
    <mergeCell ref="A17:Q17"/>
    <mergeCell ref="A11:G11"/>
    <mergeCell ref="A14:G14"/>
    <mergeCell ref="A15:G15"/>
    <mergeCell ref="A16:G16"/>
    <mergeCell ref="A13:Q13"/>
    <mergeCell ref="A5:B5"/>
    <mergeCell ref="F5:Q5"/>
    <mergeCell ref="A6:B6"/>
    <mergeCell ref="C6:Q6"/>
    <mergeCell ref="A1:Q1"/>
    <mergeCell ref="C3:Q3"/>
    <mergeCell ref="A3:B3"/>
    <mergeCell ref="A4:B4"/>
    <mergeCell ref="C4:Q4"/>
    <mergeCell ref="A2:Q2"/>
  </mergeCells>
  <conditionalFormatting sqref="A10:A12 H10:Q12 A14:A17 H14:Q16">
    <cfRule type="expression" dxfId="96" priority="42">
      <formula>TEXT(#REF!,"0000")="True"</formula>
    </cfRule>
  </conditionalFormatting>
  <conditionalFormatting sqref="Q10:Q11">
    <cfRule type="expression" dxfId="95" priority="34">
      <formula>TEXT(#REF!,"0000")="True"</formula>
    </cfRule>
  </conditionalFormatting>
  <conditionalFormatting sqref="C5:D5">
    <cfRule type="expression" dxfId="94" priority="32">
      <formula>#REF!</formula>
    </cfRule>
  </conditionalFormatting>
  <conditionalFormatting sqref="O10:O11">
    <cfRule type="expression" dxfId="93" priority="29">
      <formula>TEXT(#REF!,"0000")="True"</formula>
    </cfRule>
  </conditionalFormatting>
  <conditionalFormatting sqref="N10:N11">
    <cfRule type="expression" dxfId="92" priority="28">
      <formula>TEXT(#REF!,"0000")="True"</formula>
    </cfRule>
  </conditionalFormatting>
  <conditionalFormatting sqref="M10:M11">
    <cfRule type="expression" dxfId="91" priority="27">
      <formula>TEXT(#REF!,"0000")="True"</formula>
    </cfRule>
  </conditionalFormatting>
  <conditionalFormatting sqref="L10:L11">
    <cfRule type="expression" dxfId="90" priority="26">
      <formula>TEXT(#REF!,"0000")="True"</formula>
    </cfRule>
  </conditionalFormatting>
  <conditionalFormatting sqref="K10:K11">
    <cfRule type="expression" dxfId="89" priority="25">
      <formula>TEXT(#REF!,"0000")="True"</formula>
    </cfRule>
  </conditionalFormatting>
  <conditionalFormatting sqref="J10:J11">
    <cfRule type="expression" dxfId="88" priority="24">
      <formula>TEXT(#REF!,"0000")="True"</formula>
    </cfRule>
  </conditionalFormatting>
  <conditionalFormatting sqref="I10:I11">
    <cfRule type="expression" dxfId="87" priority="23">
      <formula>TEXT(#REF!,"0000")="True"</formula>
    </cfRule>
  </conditionalFormatting>
  <conditionalFormatting sqref="H10:H11">
    <cfRule type="expression" dxfId="86" priority="22">
      <formula>TEXT(#REF!,"0000")="True"</formula>
    </cfRule>
  </conditionalFormatting>
  <conditionalFormatting sqref="P9:Q9">
    <cfRule type="expression" dxfId="85" priority="21">
      <formula>#REF!</formula>
    </cfRule>
  </conditionalFormatting>
  <conditionalFormatting sqref="H9">
    <cfRule type="expression" dxfId="84" priority="20">
      <formula>#REF!</formula>
    </cfRule>
  </conditionalFormatting>
  <conditionalFormatting sqref="I9">
    <cfRule type="expression" dxfId="83" priority="19">
      <formula>#REF!</formula>
    </cfRule>
  </conditionalFormatting>
  <conditionalFormatting sqref="J9:N9">
    <cfRule type="expression" dxfId="82" priority="18">
      <formula>#REF!</formula>
    </cfRule>
  </conditionalFormatting>
  <conditionalFormatting sqref="O9">
    <cfRule type="expression" dxfId="81" priority="17">
      <formula>#REF!</formula>
    </cfRule>
  </conditionalFormatting>
  <conditionalFormatting sqref="P10:P11">
    <cfRule type="expression" dxfId="80" priority="16">
      <formula>TEXT(#REF!,"0000")="True"</formula>
    </cfRule>
  </conditionalFormatting>
  <conditionalFormatting sqref="Q14:Q15">
    <cfRule type="expression" dxfId="79" priority="15">
      <formula>TEXT(#REF!,"0000")="True"</formula>
    </cfRule>
  </conditionalFormatting>
  <conditionalFormatting sqref="O14:O15">
    <cfRule type="expression" dxfId="78" priority="14">
      <formula>TEXT(#REF!,"0000")="True"</formula>
    </cfRule>
  </conditionalFormatting>
  <conditionalFormatting sqref="N14:N15">
    <cfRule type="expression" dxfId="77" priority="13">
      <formula>TEXT(#REF!,"0000")="True"</formula>
    </cfRule>
  </conditionalFormatting>
  <conditionalFormatting sqref="M14:M15">
    <cfRule type="expression" dxfId="76" priority="12">
      <formula>TEXT(#REF!,"0000")="True"</formula>
    </cfRule>
  </conditionalFormatting>
  <conditionalFormatting sqref="L14:L15">
    <cfRule type="expression" dxfId="75" priority="11">
      <formula>TEXT(#REF!,"0000")="True"</formula>
    </cfRule>
  </conditionalFormatting>
  <conditionalFormatting sqref="K14:K15">
    <cfRule type="expression" dxfId="74" priority="10">
      <formula>TEXT(#REF!,"0000")="True"</formula>
    </cfRule>
  </conditionalFormatting>
  <conditionalFormatting sqref="J14:J15">
    <cfRule type="expression" dxfId="73" priority="9">
      <formula>TEXT(#REF!,"0000")="True"</formula>
    </cfRule>
  </conditionalFormatting>
  <conditionalFormatting sqref="I14:I15">
    <cfRule type="expression" dxfId="72" priority="8">
      <formula>TEXT(#REF!,"0000")="True"</formula>
    </cfRule>
  </conditionalFormatting>
  <conditionalFormatting sqref="H14:H15">
    <cfRule type="expression" dxfId="71" priority="7">
      <formula>TEXT(#REF!,"0000")="True"</formula>
    </cfRule>
  </conditionalFormatting>
  <conditionalFormatting sqref="P14:P15">
    <cfRule type="expression" dxfId="70" priority="1">
      <formula>TEXT(#REF!,"0000")="True"</formula>
    </cfRule>
  </conditionalFormatting>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43" id="{00BC0755-CBC7-46E2-B4C8-EBF4EB7B9F1B}">
            <xm:f>'Allocation Narrative'!#REF!</xm:f>
            <x14:dxf>
              <font>
                <color theme="0" tint="-0.499984740745262"/>
              </font>
              <fill>
                <patternFill>
                  <bgColor theme="0" tint="-0.24994659260841701"/>
                </patternFill>
              </fill>
            </x14:dxf>
          </x14:cfRule>
          <xm:sqref>C6</xm:sqref>
        </x14:conditionalFormatting>
        <x14:conditionalFormatting xmlns:xm="http://schemas.microsoft.com/office/excel/2006/main">
          <x14:cfRule type="expression" priority="44" id="{D5DE5E99-6C77-4EFE-BC23-0D3DBA64E340}">
            <xm:f>'Allocation Narrative'!#REF!</xm:f>
            <x14:dxf>
              <font>
                <color theme="0" tint="-0.499984740745262"/>
              </font>
              <fill>
                <patternFill>
                  <bgColor theme="0" tint="-0.24994659260841701"/>
                </patternFill>
              </fill>
            </x14:dxf>
          </x14:cfRule>
          <xm:sqref>A3 A5:A6 C5:F5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59999389629810485"/>
  </sheetPr>
  <dimension ref="A1:M393"/>
  <sheetViews>
    <sheetView showGridLines="0" zoomScaleNormal="100" workbookViewId="0">
      <selection activeCell="C12" sqref="C12"/>
    </sheetView>
  </sheetViews>
  <sheetFormatPr defaultColWidth="9" defaultRowHeight="11.5" x14ac:dyDescent="0.25"/>
  <cols>
    <col min="1" max="1" width="10" style="55" customWidth="1"/>
    <col min="2" max="2" width="8.58203125" style="55" customWidth="1"/>
    <col min="3" max="11" width="9" style="55" bestFit="1" customWidth="1"/>
    <col min="12" max="16384" width="9" style="55"/>
  </cols>
  <sheetData>
    <row r="1" spans="1:13" ht="14.25" customHeight="1" x14ac:dyDescent="0.3">
      <c r="A1" s="471" t="s">
        <v>114</v>
      </c>
      <c r="B1" s="492"/>
      <c r="C1" s="492"/>
      <c r="D1" s="492"/>
      <c r="E1" s="492"/>
      <c r="F1" s="492"/>
      <c r="G1" s="492"/>
      <c r="H1" s="492"/>
      <c r="I1" s="492"/>
      <c r="J1" s="492"/>
      <c r="K1" s="493"/>
      <c r="L1" s="69"/>
    </row>
    <row r="2" spans="1:13" s="57" customFormat="1" ht="5.25" customHeight="1" x14ac:dyDescent="0.25">
      <c r="A2" s="406" t="s">
        <v>89</v>
      </c>
      <c r="B2" s="407"/>
      <c r="C2" s="407"/>
      <c r="D2" s="407"/>
      <c r="E2" s="407"/>
      <c r="F2" s="407"/>
      <c r="G2" s="407"/>
      <c r="H2" s="407"/>
      <c r="I2" s="407"/>
      <c r="J2" s="407"/>
      <c r="K2" s="408"/>
      <c r="L2" s="70"/>
    </row>
    <row r="3" spans="1:13" ht="14.25" customHeight="1" x14ac:dyDescent="0.25">
      <c r="A3" s="270" t="s">
        <v>21</v>
      </c>
      <c r="B3" s="311"/>
      <c r="C3" s="346">
        <f>IF('Provider Demographics'!$D$3="","",'Provider Demographics'!$D$3)</f>
        <v>1234567</v>
      </c>
      <c r="D3" s="347"/>
      <c r="E3" s="347"/>
      <c r="F3" s="347"/>
      <c r="G3" s="347"/>
      <c r="H3" s="347"/>
      <c r="I3" s="347"/>
      <c r="J3" s="347"/>
      <c r="K3" s="348"/>
      <c r="L3" s="58"/>
      <c r="M3" s="58"/>
    </row>
    <row r="4" spans="1:13" ht="14.25" customHeight="1" x14ac:dyDescent="0.25">
      <c r="A4" s="473" t="s">
        <v>20</v>
      </c>
      <c r="B4" s="474"/>
      <c r="C4" s="346">
        <f>IF('Provider Demographics'!$D$4="","",'Provider Demographics'!$D$4)</f>
        <v>1234567890</v>
      </c>
      <c r="D4" s="347"/>
      <c r="E4" s="347"/>
      <c r="F4" s="347"/>
      <c r="G4" s="347"/>
      <c r="H4" s="347"/>
      <c r="I4" s="347"/>
      <c r="J4" s="347"/>
      <c r="K4" s="348"/>
      <c r="L4" s="58"/>
      <c r="M4" s="58"/>
    </row>
    <row r="5" spans="1:13" ht="14.25" customHeight="1" x14ac:dyDescent="0.25">
      <c r="A5" s="270" t="s">
        <v>10</v>
      </c>
      <c r="B5" s="311"/>
      <c r="C5" s="9" t="s">
        <v>13</v>
      </c>
      <c r="D5" s="45">
        <f>IF('Provider Demographics'!E5="","",'Provider Demographics'!$E$5)</f>
        <v>44743</v>
      </c>
      <c r="E5" s="1" t="s">
        <v>1</v>
      </c>
      <c r="F5" s="469">
        <f>IF('Provider Demographics'!$G$5="","",'Provider Demographics'!$G$5)</f>
        <v>45107</v>
      </c>
      <c r="G5" s="469"/>
      <c r="H5" s="469"/>
      <c r="I5" s="469"/>
      <c r="J5" s="469"/>
      <c r="K5" s="470"/>
      <c r="L5" s="58"/>
    </row>
    <row r="6" spans="1:13" ht="14.25" customHeight="1" thickBot="1" x14ac:dyDescent="0.3">
      <c r="A6" s="463" t="s">
        <v>11</v>
      </c>
      <c r="B6" s="464"/>
      <c r="C6" s="460" t="s">
        <v>6</v>
      </c>
      <c r="D6" s="461"/>
      <c r="E6" s="461"/>
      <c r="F6" s="461"/>
      <c r="G6" s="461"/>
      <c r="H6" s="461"/>
      <c r="I6" s="461"/>
      <c r="J6" s="461"/>
      <c r="K6" s="462"/>
      <c r="L6" s="7"/>
    </row>
    <row r="7" spans="1:13" ht="14.25" customHeight="1" thickBot="1" x14ac:dyDescent="0.3">
      <c r="A7" s="497" t="s">
        <v>97</v>
      </c>
      <c r="B7" s="497"/>
      <c r="C7" s="497"/>
      <c r="D7" s="497"/>
      <c r="E7" s="497"/>
      <c r="F7" s="497"/>
      <c r="G7" s="497"/>
      <c r="H7" s="497"/>
      <c r="I7" s="497"/>
      <c r="J7" s="497"/>
      <c r="K7" s="497"/>
    </row>
    <row r="8" spans="1:13" ht="24" customHeight="1" thickBot="1" x14ac:dyDescent="0.3">
      <c r="A8" s="507" t="s">
        <v>18</v>
      </c>
      <c r="B8" s="508"/>
      <c r="C8" s="508"/>
      <c r="D8" s="508"/>
      <c r="E8" s="508"/>
      <c r="F8" s="508"/>
      <c r="G8" s="508"/>
      <c r="H8" s="508"/>
      <c r="I8" s="508"/>
      <c r="J8" s="508"/>
      <c r="K8" s="509"/>
    </row>
    <row r="9" spans="1:13" ht="14.25" customHeight="1" thickBot="1" x14ac:dyDescent="0.3">
      <c r="A9" s="40" t="s">
        <v>15</v>
      </c>
      <c r="B9" s="39" t="s">
        <v>5</v>
      </c>
      <c r="C9" s="41" t="s">
        <v>76</v>
      </c>
      <c r="D9" s="38" t="s">
        <v>77</v>
      </c>
      <c r="E9" s="38" t="s">
        <v>78</v>
      </c>
      <c r="F9" s="38" t="s">
        <v>79</v>
      </c>
      <c r="G9" s="38" t="s">
        <v>80</v>
      </c>
      <c r="H9" s="38" t="s">
        <v>81</v>
      </c>
      <c r="I9" s="38" t="s">
        <v>82</v>
      </c>
      <c r="J9" s="38" t="s">
        <v>83</v>
      </c>
      <c r="K9" s="42" t="s">
        <v>84</v>
      </c>
    </row>
    <row r="10" spans="1:13" ht="14.25" customHeight="1" x14ac:dyDescent="0.25">
      <c r="A10" s="72" t="s">
        <v>468</v>
      </c>
      <c r="B10" s="73">
        <v>23</v>
      </c>
      <c r="C10" s="74" t="s">
        <v>469</v>
      </c>
      <c r="D10" s="75"/>
      <c r="E10" s="75"/>
      <c r="F10" s="75"/>
      <c r="G10" s="75"/>
      <c r="H10" s="75"/>
      <c r="I10" s="75"/>
      <c r="J10" s="75"/>
      <c r="K10" s="76"/>
    </row>
    <row r="11" spans="1:13" ht="14.25" customHeight="1" x14ac:dyDescent="0.25">
      <c r="A11" s="72" t="s">
        <v>468</v>
      </c>
      <c r="B11" s="73">
        <v>23</v>
      </c>
      <c r="C11" s="77" t="s">
        <v>470</v>
      </c>
      <c r="D11" s="78"/>
      <c r="E11" s="78"/>
      <c r="F11" s="78"/>
      <c r="G11" s="78"/>
      <c r="H11" s="78"/>
      <c r="I11" s="78"/>
      <c r="J11" s="78"/>
      <c r="K11" s="79"/>
    </row>
    <row r="12" spans="1:13" ht="14.25" customHeight="1" x14ac:dyDescent="0.25">
      <c r="A12" s="72"/>
      <c r="B12" s="73"/>
      <c r="C12" s="80"/>
      <c r="D12" s="81"/>
      <c r="E12" s="81"/>
      <c r="F12" s="81"/>
      <c r="G12" s="81"/>
      <c r="H12" s="81"/>
      <c r="I12" s="81"/>
      <c r="J12" s="81"/>
      <c r="K12" s="82"/>
    </row>
    <row r="13" spans="1:13" ht="14.25" customHeight="1" x14ac:dyDescent="0.25">
      <c r="A13" s="72"/>
      <c r="B13" s="73"/>
      <c r="C13" s="80"/>
      <c r="D13" s="81"/>
      <c r="E13" s="81"/>
      <c r="F13" s="81"/>
      <c r="G13" s="81"/>
      <c r="H13" s="81"/>
      <c r="I13" s="81"/>
      <c r="J13" s="81"/>
      <c r="K13" s="82"/>
    </row>
    <row r="14" spans="1:13" ht="14.25" customHeight="1" x14ac:dyDescent="0.25">
      <c r="A14" s="72"/>
      <c r="B14" s="73"/>
      <c r="C14" s="80"/>
      <c r="D14" s="81"/>
      <c r="E14" s="81"/>
      <c r="F14" s="81"/>
      <c r="G14" s="81"/>
      <c r="H14" s="81"/>
      <c r="I14" s="81"/>
      <c r="J14" s="81"/>
      <c r="K14" s="82"/>
    </row>
    <row r="15" spans="1:13" ht="14.25" customHeight="1" x14ac:dyDescent="0.25">
      <c r="A15" s="72"/>
      <c r="B15" s="73"/>
      <c r="C15" s="80"/>
      <c r="D15" s="81"/>
      <c r="E15" s="81"/>
      <c r="F15" s="81"/>
      <c r="G15" s="81"/>
      <c r="H15" s="81"/>
      <c r="I15" s="81"/>
      <c r="J15" s="81"/>
      <c r="K15" s="82"/>
    </row>
    <row r="16" spans="1:13" ht="14.25" customHeight="1" x14ac:dyDescent="0.25">
      <c r="A16" s="72"/>
      <c r="B16" s="73"/>
      <c r="C16" s="80"/>
      <c r="D16" s="81"/>
      <c r="E16" s="81"/>
      <c r="F16" s="81"/>
      <c r="G16" s="81"/>
      <c r="H16" s="81"/>
      <c r="I16" s="81"/>
      <c r="J16" s="81"/>
      <c r="K16" s="82"/>
    </row>
    <row r="17" spans="1:11" ht="14.25" customHeight="1" x14ac:dyDescent="0.25">
      <c r="A17" s="72"/>
      <c r="B17" s="73"/>
      <c r="C17" s="80"/>
      <c r="D17" s="81"/>
      <c r="E17" s="81"/>
      <c r="F17" s="81"/>
      <c r="G17" s="81"/>
      <c r="H17" s="81"/>
      <c r="I17" s="81"/>
      <c r="J17" s="81"/>
      <c r="K17" s="82"/>
    </row>
    <row r="18" spans="1:11" ht="14.25" customHeight="1" x14ac:dyDescent="0.25">
      <c r="A18" s="72"/>
      <c r="B18" s="73"/>
      <c r="C18" s="80"/>
      <c r="D18" s="81"/>
      <c r="E18" s="81"/>
      <c r="F18" s="81"/>
      <c r="G18" s="81"/>
      <c r="H18" s="81"/>
      <c r="I18" s="81"/>
      <c r="J18" s="81"/>
      <c r="K18" s="82"/>
    </row>
    <row r="19" spans="1:11" ht="14.25" customHeight="1" x14ac:dyDescent="0.25">
      <c r="A19" s="72"/>
      <c r="B19" s="73"/>
      <c r="C19" s="80"/>
      <c r="D19" s="81"/>
      <c r="E19" s="81"/>
      <c r="F19" s="81"/>
      <c r="G19" s="81"/>
      <c r="H19" s="81"/>
      <c r="I19" s="81"/>
      <c r="J19" s="81"/>
      <c r="K19" s="82"/>
    </row>
    <row r="20" spans="1:11" ht="14.25" customHeight="1" x14ac:dyDescent="0.25">
      <c r="A20" s="72"/>
      <c r="B20" s="73"/>
      <c r="C20" s="80"/>
      <c r="D20" s="81"/>
      <c r="E20" s="81"/>
      <c r="F20" s="81"/>
      <c r="G20" s="81"/>
      <c r="H20" s="81"/>
      <c r="I20" s="81"/>
      <c r="J20" s="81"/>
      <c r="K20" s="82"/>
    </row>
    <row r="21" spans="1:11" ht="14.25" customHeight="1" x14ac:dyDescent="0.25">
      <c r="A21" s="72"/>
      <c r="B21" s="73"/>
      <c r="C21" s="80"/>
      <c r="D21" s="81"/>
      <c r="E21" s="81"/>
      <c r="F21" s="81"/>
      <c r="G21" s="81"/>
      <c r="H21" s="81"/>
      <c r="I21" s="81"/>
      <c r="J21" s="81"/>
      <c r="K21" s="82"/>
    </row>
    <row r="22" spans="1:11" ht="14.25" customHeight="1" x14ac:dyDescent="0.25">
      <c r="A22" s="72"/>
      <c r="B22" s="73"/>
      <c r="C22" s="80"/>
      <c r="D22" s="81"/>
      <c r="E22" s="81"/>
      <c r="F22" s="81"/>
      <c r="G22" s="81"/>
      <c r="H22" s="81"/>
      <c r="I22" s="81"/>
      <c r="J22" s="81"/>
      <c r="K22" s="82"/>
    </row>
    <row r="23" spans="1:11" ht="14.25" customHeight="1" x14ac:dyDescent="0.25">
      <c r="A23" s="72"/>
      <c r="B23" s="73"/>
      <c r="C23" s="80"/>
      <c r="D23" s="81"/>
      <c r="E23" s="81"/>
      <c r="F23" s="81"/>
      <c r="G23" s="81"/>
      <c r="H23" s="81"/>
      <c r="I23" s="81"/>
      <c r="J23" s="81"/>
      <c r="K23" s="82"/>
    </row>
    <row r="24" spans="1:11" ht="14.25" customHeight="1" x14ac:dyDescent="0.25">
      <c r="A24" s="72"/>
      <c r="B24" s="73"/>
      <c r="C24" s="80"/>
      <c r="D24" s="81"/>
      <c r="E24" s="81"/>
      <c r="F24" s="81"/>
      <c r="G24" s="81"/>
      <c r="H24" s="81"/>
      <c r="I24" s="81"/>
      <c r="J24" s="81"/>
      <c r="K24" s="82"/>
    </row>
    <row r="25" spans="1:11" ht="14.25" customHeight="1" x14ac:dyDescent="0.25">
      <c r="A25" s="72"/>
      <c r="B25" s="73"/>
      <c r="C25" s="80"/>
      <c r="D25" s="81"/>
      <c r="E25" s="81"/>
      <c r="F25" s="81"/>
      <c r="G25" s="81"/>
      <c r="H25" s="81"/>
      <c r="I25" s="81"/>
      <c r="J25" s="81"/>
      <c r="K25" s="82"/>
    </row>
    <row r="26" spans="1:11" ht="14.25" customHeight="1" x14ac:dyDescent="0.25">
      <c r="A26" s="72"/>
      <c r="B26" s="73"/>
      <c r="C26" s="80"/>
      <c r="D26" s="81"/>
      <c r="E26" s="81"/>
      <c r="F26" s="81"/>
      <c r="G26" s="81"/>
      <c r="H26" s="81"/>
      <c r="I26" s="81"/>
      <c r="J26" s="81"/>
      <c r="K26" s="82"/>
    </row>
    <row r="27" spans="1:11" ht="14.25" customHeight="1" x14ac:dyDescent="0.25">
      <c r="A27" s="72"/>
      <c r="B27" s="73"/>
      <c r="C27" s="80"/>
      <c r="D27" s="81"/>
      <c r="E27" s="81"/>
      <c r="F27" s="81"/>
      <c r="G27" s="81"/>
      <c r="H27" s="81"/>
      <c r="I27" s="81"/>
      <c r="J27" s="81"/>
      <c r="K27" s="82"/>
    </row>
    <row r="28" spans="1:11" ht="14.25" customHeight="1" x14ac:dyDescent="0.25">
      <c r="A28" s="72"/>
      <c r="B28" s="73"/>
      <c r="C28" s="80"/>
      <c r="D28" s="81"/>
      <c r="E28" s="81"/>
      <c r="F28" s="81"/>
      <c r="G28" s="81"/>
      <c r="H28" s="81"/>
      <c r="I28" s="81"/>
      <c r="J28" s="81"/>
      <c r="K28" s="82"/>
    </row>
    <row r="29" spans="1:11" ht="14.25" customHeight="1" x14ac:dyDescent="0.25">
      <c r="A29" s="72"/>
      <c r="B29" s="73"/>
      <c r="C29" s="80"/>
      <c r="D29" s="81"/>
      <c r="E29" s="81"/>
      <c r="F29" s="81"/>
      <c r="G29" s="81"/>
      <c r="H29" s="81"/>
      <c r="I29" s="81"/>
      <c r="J29" s="81"/>
      <c r="K29" s="82"/>
    </row>
    <row r="30" spans="1:11" ht="14.25" customHeight="1" x14ac:dyDescent="0.25">
      <c r="A30" s="72"/>
      <c r="B30" s="73"/>
      <c r="C30" s="80"/>
      <c r="D30" s="81"/>
      <c r="E30" s="81"/>
      <c r="F30" s="81"/>
      <c r="G30" s="81"/>
      <c r="H30" s="81"/>
      <c r="I30" s="81"/>
      <c r="J30" s="81"/>
      <c r="K30" s="82"/>
    </row>
    <row r="31" spans="1:11" ht="14.25" customHeight="1" x14ac:dyDescent="0.25">
      <c r="A31" s="72"/>
      <c r="B31" s="73"/>
      <c r="C31" s="80"/>
      <c r="D31" s="81"/>
      <c r="E31" s="81"/>
      <c r="F31" s="81"/>
      <c r="G31" s="81"/>
      <c r="H31" s="81"/>
      <c r="I31" s="81"/>
      <c r="J31" s="81"/>
      <c r="K31" s="82"/>
    </row>
    <row r="32" spans="1:11" ht="14.25" customHeight="1" x14ac:dyDescent="0.25">
      <c r="A32" s="72"/>
      <c r="B32" s="73"/>
      <c r="C32" s="80"/>
      <c r="D32" s="81"/>
      <c r="E32" s="81"/>
      <c r="F32" s="81"/>
      <c r="G32" s="81"/>
      <c r="H32" s="81"/>
      <c r="I32" s="81"/>
      <c r="J32" s="81"/>
      <c r="K32" s="82"/>
    </row>
    <row r="33" spans="1:11" ht="14.25" customHeight="1" x14ac:dyDescent="0.25">
      <c r="A33" s="72"/>
      <c r="B33" s="73"/>
      <c r="C33" s="80"/>
      <c r="D33" s="81"/>
      <c r="E33" s="81"/>
      <c r="F33" s="81"/>
      <c r="G33" s="81"/>
      <c r="H33" s="81"/>
      <c r="I33" s="81"/>
      <c r="J33" s="81"/>
      <c r="K33" s="82"/>
    </row>
    <row r="34" spans="1:11" ht="14.25" customHeight="1" x14ac:dyDescent="0.25">
      <c r="A34" s="72"/>
      <c r="B34" s="73"/>
      <c r="C34" s="80"/>
      <c r="D34" s="81"/>
      <c r="E34" s="81"/>
      <c r="F34" s="81"/>
      <c r="G34" s="81"/>
      <c r="H34" s="81"/>
      <c r="I34" s="81"/>
      <c r="J34" s="81"/>
      <c r="K34" s="82"/>
    </row>
    <row r="35" spans="1:11" ht="14.25" customHeight="1" x14ac:dyDescent="0.25">
      <c r="A35" s="72"/>
      <c r="B35" s="73"/>
      <c r="C35" s="80"/>
      <c r="D35" s="81"/>
      <c r="E35" s="81"/>
      <c r="F35" s="81"/>
      <c r="G35" s="81"/>
      <c r="H35" s="81"/>
      <c r="I35" s="81"/>
      <c r="J35" s="81"/>
      <c r="K35" s="82"/>
    </row>
    <row r="36" spans="1:11" ht="14.25" customHeight="1" x14ac:dyDescent="0.25">
      <c r="A36" s="72"/>
      <c r="B36" s="73"/>
      <c r="C36" s="80"/>
      <c r="D36" s="81"/>
      <c r="E36" s="81"/>
      <c r="F36" s="81"/>
      <c r="G36" s="81"/>
      <c r="H36" s="81"/>
      <c r="I36" s="81"/>
      <c r="J36" s="81"/>
      <c r="K36" s="82"/>
    </row>
    <row r="37" spans="1:11" ht="14.25" customHeight="1" x14ac:dyDescent="0.25">
      <c r="A37" s="72"/>
      <c r="B37" s="73"/>
      <c r="C37" s="80"/>
      <c r="D37" s="81"/>
      <c r="E37" s="81"/>
      <c r="F37" s="81"/>
      <c r="G37" s="81"/>
      <c r="H37" s="81"/>
      <c r="I37" s="81"/>
      <c r="J37" s="81"/>
      <c r="K37" s="82"/>
    </row>
    <row r="38" spans="1:11" ht="14.25" customHeight="1" x14ac:dyDescent="0.25">
      <c r="A38" s="72"/>
      <c r="B38" s="73"/>
      <c r="C38" s="80"/>
      <c r="D38" s="81"/>
      <c r="E38" s="81"/>
      <c r="F38" s="81"/>
      <c r="G38" s="81"/>
      <c r="H38" s="81"/>
      <c r="I38" s="81"/>
      <c r="J38" s="81"/>
      <c r="K38" s="82"/>
    </row>
    <row r="39" spans="1:11" ht="14.25" customHeight="1" x14ac:dyDescent="0.25">
      <c r="A39" s="72"/>
      <c r="B39" s="73"/>
      <c r="C39" s="80"/>
      <c r="D39" s="81"/>
      <c r="E39" s="81"/>
      <c r="F39" s="81"/>
      <c r="G39" s="81"/>
      <c r="H39" s="81"/>
      <c r="I39" s="81"/>
      <c r="J39" s="81"/>
      <c r="K39" s="82"/>
    </row>
    <row r="40" spans="1:11" ht="14.25" customHeight="1" x14ac:dyDescent="0.25">
      <c r="A40" s="72"/>
      <c r="B40" s="73"/>
      <c r="C40" s="80"/>
      <c r="D40" s="81"/>
      <c r="E40" s="81"/>
      <c r="F40" s="81"/>
      <c r="G40" s="81"/>
      <c r="H40" s="81"/>
      <c r="I40" s="81"/>
      <c r="J40" s="81"/>
      <c r="K40" s="82"/>
    </row>
    <row r="41" spans="1:11" ht="14.25" customHeight="1" x14ac:dyDescent="0.25">
      <c r="A41" s="72"/>
      <c r="B41" s="73"/>
      <c r="C41" s="80"/>
      <c r="D41" s="81"/>
      <c r="E41" s="81"/>
      <c r="F41" s="81"/>
      <c r="G41" s="81"/>
      <c r="H41" s="81"/>
      <c r="I41" s="81"/>
      <c r="J41" s="81"/>
      <c r="K41" s="82"/>
    </row>
    <row r="42" spans="1:11" ht="14.25" customHeight="1" x14ac:dyDescent="0.25">
      <c r="A42" s="72"/>
      <c r="B42" s="73"/>
      <c r="C42" s="80"/>
      <c r="D42" s="81"/>
      <c r="E42" s="81"/>
      <c r="F42" s="81"/>
      <c r="G42" s="81"/>
      <c r="H42" s="81"/>
      <c r="I42" s="81"/>
      <c r="J42" s="81"/>
      <c r="K42" s="82"/>
    </row>
    <row r="43" spans="1:11" ht="14.25" customHeight="1" x14ac:dyDescent="0.25">
      <c r="A43" s="72"/>
      <c r="B43" s="73"/>
      <c r="C43" s="80"/>
      <c r="D43" s="81"/>
      <c r="E43" s="81"/>
      <c r="F43" s="81"/>
      <c r="G43" s="81"/>
      <c r="H43" s="81"/>
      <c r="I43" s="81"/>
      <c r="J43" s="81"/>
      <c r="K43" s="82"/>
    </row>
    <row r="44" spans="1:11" ht="14.25" customHeight="1" x14ac:dyDescent="0.25">
      <c r="A44" s="72"/>
      <c r="B44" s="73"/>
      <c r="C44" s="80"/>
      <c r="D44" s="81"/>
      <c r="E44" s="81"/>
      <c r="F44" s="81"/>
      <c r="G44" s="81"/>
      <c r="H44" s="81"/>
      <c r="I44" s="81"/>
      <c r="J44" s="81"/>
      <c r="K44" s="82"/>
    </row>
    <row r="45" spans="1:11" ht="14.25" customHeight="1" x14ac:dyDescent="0.25">
      <c r="A45" s="72"/>
      <c r="B45" s="73"/>
      <c r="C45" s="80"/>
      <c r="D45" s="81"/>
      <c r="E45" s="81"/>
      <c r="F45" s="81"/>
      <c r="G45" s="81"/>
      <c r="H45" s="81"/>
      <c r="I45" s="81"/>
      <c r="J45" s="81"/>
      <c r="K45" s="82"/>
    </row>
    <row r="46" spans="1:11" ht="14.25" customHeight="1" x14ac:dyDescent="0.25">
      <c r="A46" s="72"/>
      <c r="B46" s="73"/>
      <c r="C46" s="80"/>
      <c r="D46" s="81"/>
      <c r="E46" s="81"/>
      <c r="F46" s="81"/>
      <c r="G46" s="81"/>
      <c r="H46" s="81"/>
      <c r="I46" s="81"/>
      <c r="J46" s="81"/>
      <c r="K46" s="82"/>
    </row>
    <row r="47" spans="1:11" ht="14.25" customHeight="1" x14ac:dyDescent="0.25">
      <c r="A47" s="72"/>
      <c r="B47" s="73"/>
      <c r="C47" s="80"/>
      <c r="D47" s="81"/>
      <c r="E47" s="81"/>
      <c r="F47" s="81"/>
      <c r="G47" s="81"/>
      <c r="H47" s="81"/>
      <c r="I47" s="81"/>
      <c r="J47" s="81"/>
      <c r="K47" s="82"/>
    </row>
    <row r="48" spans="1:11" ht="14.25" customHeight="1" x14ac:dyDescent="0.25">
      <c r="A48" s="72"/>
      <c r="B48" s="73"/>
      <c r="C48" s="80"/>
      <c r="D48" s="81"/>
      <c r="E48" s="81"/>
      <c r="F48" s="81"/>
      <c r="G48" s="81"/>
      <c r="H48" s="81"/>
      <c r="I48" s="81"/>
      <c r="J48" s="81"/>
      <c r="K48" s="82"/>
    </row>
    <row r="49" spans="1:11" ht="14.25" customHeight="1" x14ac:dyDescent="0.25">
      <c r="A49" s="72"/>
      <c r="B49" s="73"/>
      <c r="C49" s="80"/>
      <c r="D49" s="81"/>
      <c r="E49" s="81"/>
      <c r="F49" s="81"/>
      <c r="G49" s="81"/>
      <c r="H49" s="81"/>
      <c r="I49" s="81"/>
      <c r="J49" s="81"/>
      <c r="K49" s="82"/>
    </row>
    <row r="50" spans="1:11" ht="14.25" customHeight="1" x14ac:dyDescent="0.25">
      <c r="A50" s="72"/>
      <c r="B50" s="73"/>
      <c r="C50" s="80"/>
      <c r="D50" s="81"/>
      <c r="E50" s="81"/>
      <c r="F50" s="81"/>
      <c r="G50" s="81"/>
      <c r="H50" s="81"/>
      <c r="I50" s="81"/>
      <c r="J50" s="81"/>
      <c r="K50" s="82"/>
    </row>
    <row r="51" spans="1:11" ht="14.25" customHeight="1" x14ac:dyDescent="0.25">
      <c r="A51" s="72"/>
      <c r="B51" s="73"/>
      <c r="C51" s="80"/>
      <c r="D51" s="81"/>
      <c r="E51" s="81"/>
      <c r="F51" s="81"/>
      <c r="G51" s="81"/>
      <c r="H51" s="81"/>
      <c r="I51" s="81"/>
      <c r="J51" s="81"/>
      <c r="K51" s="82"/>
    </row>
    <row r="52" spans="1:11" ht="14.25" customHeight="1" x14ac:dyDescent="0.25">
      <c r="A52" s="72"/>
      <c r="B52" s="73"/>
      <c r="C52" s="80"/>
      <c r="D52" s="81"/>
      <c r="E52" s="81"/>
      <c r="F52" s="81"/>
      <c r="G52" s="81"/>
      <c r="H52" s="81"/>
      <c r="I52" s="81"/>
      <c r="J52" s="81"/>
      <c r="K52" s="82"/>
    </row>
    <row r="53" spans="1:11" ht="14.25" customHeight="1" x14ac:dyDescent="0.25">
      <c r="A53" s="72"/>
      <c r="B53" s="73"/>
      <c r="C53" s="80"/>
      <c r="D53" s="81"/>
      <c r="E53" s="81"/>
      <c r="F53" s="81"/>
      <c r="G53" s="81"/>
      <c r="H53" s="81"/>
      <c r="I53" s="81"/>
      <c r="J53" s="81"/>
      <c r="K53" s="82"/>
    </row>
    <row r="54" spans="1:11" ht="14.25" customHeight="1" x14ac:dyDescent="0.25">
      <c r="A54" s="72"/>
      <c r="B54" s="73"/>
      <c r="C54" s="80"/>
      <c r="D54" s="81"/>
      <c r="E54" s="81"/>
      <c r="F54" s="81"/>
      <c r="G54" s="81"/>
      <c r="H54" s="81"/>
      <c r="I54" s="81"/>
      <c r="J54" s="81"/>
      <c r="K54" s="82"/>
    </row>
    <row r="55" spans="1:11" ht="14.25" customHeight="1" x14ac:dyDescent="0.25">
      <c r="A55" s="72"/>
      <c r="B55" s="73"/>
      <c r="C55" s="80"/>
      <c r="D55" s="81"/>
      <c r="E55" s="81"/>
      <c r="F55" s="81"/>
      <c r="G55" s="81"/>
      <c r="H55" s="81"/>
      <c r="I55" s="81"/>
      <c r="J55" s="81"/>
      <c r="K55" s="82"/>
    </row>
    <row r="56" spans="1:11" ht="14.25" customHeight="1" x14ac:dyDescent="0.25">
      <c r="A56" s="72"/>
      <c r="B56" s="73"/>
      <c r="C56" s="80"/>
      <c r="D56" s="81"/>
      <c r="E56" s="81"/>
      <c r="F56" s="81"/>
      <c r="G56" s="81"/>
      <c r="H56" s="81"/>
      <c r="I56" s="81"/>
      <c r="J56" s="81"/>
      <c r="K56" s="82"/>
    </row>
    <row r="57" spans="1:11" ht="14.25" customHeight="1" x14ac:dyDescent="0.25">
      <c r="A57" s="72"/>
      <c r="B57" s="73"/>
      <c r="C57" s="80"/>
      <c r="D57" s="81"/>
      <c r="E57" s="81"/>
      <c r="F57" s="81"/>
      <c r="G57" s="81"/>
      <c r="H57" s="81"/>
      <c r="I57" s="81"/>
      <c r="J57" s="81"/>
      <c r="K57" s="82"/>
    </row>
    <row r="58" spans="1:11" ht="14.25" customHeight="1" x14ac:dyDescent="0.25">
      <c r="A58" s="72"/>
      <c r="B58" s="73"/>
      <c r="C58" s="80"/>
      <c r="D58" s="81"/>
      <c r="E58" s="81"/>
      <c r="F58" s="81"/>
      <c r="G58" s="81"/>
      <c r="H58" s="81"/>
      <c r="I58" s="81"/>
      <c r="J58" s="81"/>
      <c r="K58" s="82"/>
    </row>
    <row r="59" spans="1:11" ht="14.25" customHeight="1" x14ac:dyDescent="0.25">
      <c r="A59" s="72"/>
      <c r="B59" s="73"/>
      <c r="C59" s="80"/>
      <c r="D59" s="81"/>
      <c r="E59" s="81"/>
      <c r="F59" s="81"/>
      <c r="G59" s="81"/>
      <c r="H59" s="81"/>
      <c r="I59" s="81"/>
      <c r="J59" s="81"/>
      <c r="K59" s="82"/>
    </row>
    <row r="60" spans="1:11" ht="14.25" customHeight="1" x14ac:dyDescent="0.25">
      <c r="A60" s="72"/>
      <c r="B60" s="73"/>
      <c r="C60" s="80"/>
      <c r="D60" s="81"/>
      <c r="E60" s="81"/>
      <c r="F60" s="81"/>
      <c r="G60" s="81"/>
      <c r="H60" s="81"/>
      <c r="I60" s="81"/>
      <c r="J60" s="81"/>
      <c r="K60" s="82"/>
    </row>
    <row r="61" spans="1:11" ht="14.25" customHeight="1" x14ac:dyDescent="0.25">
      <c r="A61" s="72"/>
      <c r="B61" s="73"/>
      <c r="C61" s="80"/>
      <c r="D61" s="81"/>
      <c r="E61" s="81"/>
      <c r="F61" s="81"/>
      <c r="G61" s="81"/>
      <c r="H61" s="81"/>
      <c r="I61" s="81"/>
      <c r="J61" s="81"/>
      <c r="K61" s="82"/>
    </row>
    <row r="62" spans="1:11" ht="14.25" customHeight="1" x14ac:dyDescent="0.25">
      <c r="A62" s="72"/>
      <c r="B62" s="73"/>
      <c r="C62" s="80"/>
      <c r="D62" s="81"/>
      <c r="E62" s="81"/>
      <c r="F62" s="81"/>
      <c r="G62" s="81"/>
      <c r="H62" s="81"/>
      <c r="I62" s="81"/>
      <c r="J62" s="81"/>
      <c r="K62" s="82"/>
    </row>
    <row r="63" spans="1:11" ht="14.25" customHeight="1" x14ac:dyDescent="0.25">
      <c r="A63" s="72"/>
      <c r="B63" s="73"/>
      <c r="C63" s="80"/>
      <c r="D63" s="81"/>
      <c r="E63" s="81"/>
      <c r="F63" s="81"/>
      <c r="G63" s="81"/>
      <c r="H63" s="81"/>
      <c r="I63" s="81"/>
      <c r="J63" s="81"/>
      <c r="K63" s="82"/>
    </row>
    <row r="64" spans="1:11" ht="14.25" customHeight="1" x14ac:dyDescent="0.25">
      <c r="A64" s="72"/>
      <c r="B64" s="73"/>
      <c r="C64" s="80"/>
      <c r="D64" s="81"/>
      <c r="E64" s="81"/>
      <c r="F64" s="81"/>
      <c r="G64" s="81"/>
      <c r="H64" s="81"/>
      <c r="I64" s="81"/>
      <c r="J64" s="81"/>
      <c r="K64" s="82"/>
    </row>
    <row r="65" spans="1:11" ht="14.25" customHeight="1" x14ac:dyDescent="0.25">
      <c r="A65" s="72"/>
      <c r="B65" s="73"/>
      <c r="C65" s="80"/>
      <c r="D65" s="81"/>
      <c r="E65" s="81"/>
      <c r="F65" s="81"/>
      <c r="G65" s="81"/>
      <c r="H65" s="81"/>
      <c r="I65" s="81"/>
      <c r="J65" s="81"/>
      <c r="K65" s="82"/>
    </row>
    <row r="66" spans="1:11" ht="14.25" customHeight="1" x14ac:dyDescent="0.25">
      <c r="A66" s="72"/>
      <c r="B66" s="73"/>
      <c r="C66" s="80"/>
      <c r="D66" s="81"/>
      <c r="E66" s="81"/>
      <c r="F66" s="81"/>
      <c r="G66" s="81"/>
      <c r="H66" s="81"/>
      <c r="I66" s="81"/>
      <c r="J66" s="81"/>
      <c r="K66" s="82"/>
    </row>
    <row r="67" spans="1:11" ht="14.25" customHeight="1" x14ac:dyDescent="0.25">
      <c r="A67" s="72"/>
      <c r="B67" s="73"/>
      <c r="C67" s="80"/>
      <c r="D67" s="81"/>
      <c r="E67" s="81"/>
      <c r="F67" s="81"/>
      <c r="G67" s="81"/>
      <c r="H67" s="81"/>
      <c r="I67" s="81"/>
      <c r="J67" s="81"/>
      <c r="K67" s="82"/>
    </row>
    <row r="68" spans="1:11" ht="14.25" customHeight="1" x14ac:dyDescent="0.25">
      <c r="A68" s="72"/>
      <c r="B68" s="73"/>
      <c r="C68" s="80"/>
      <c r="D68" s="81"/>
      <c r="E68" s="81"/>
      <c r="F68" s="81"/>
      <c r="G68" s="81"/>
      <c r="H68" s="81"/>
      <c r="I68" s="81"/>
      <c r="J68" s="81"/>
      <c r="K68" s="82"/>
    </row>
    <row r="69" spans="1:11" ht="14.25" customHeight="1" x14ac:dyDescent="0.25">
      <c r="A69" s="72"/>
      <c r="B69" s="73"/>
      <c r="C69" s="80"/>
      <c r="D69" s="81"/>
      <c r="E69" s="81"/>
      <c r="F69" s="81"/>
      <c r="G69" s="81"/>
      <c r="H69" s="81"/>
      <c r="I69" s="81"/>
      <c r="J69" s="81"/>
      <c r="K69" s="82"/>
    </row>
    <row r="70" spans="1:11" ht="14.25" customHeight="1" x14ac:dyDescent="0.25">
      <c r="A70" s="72"/>
      <c r="B70" s="73"/>
      <c r="C70" s="80"/>
      <c r="D70" s="81"/>
      <c r="E70" s="81"/>
      <c r="F70" s="81"/>
      <c r="G70" s="81"/>
      <c r="H70" s="81"/>
      <c r="I70" s="81"/>
      <c r="J70" s="81"/>
      <c r="K70" s="82"/>
    </row>
    <row r="71" spans="1:11" ht="14.25" customHeight="1" x14ac:dyDescent="0.25">
      <c r="A71" s="72"/>
      <c r="B71" s="73"/>
      <c r="C71" s="80"/>
      <c r="D71" s="81"/>
      <c r="E71" s="81"/>
      <c r="F71" s="81"/>
      <c r="G71" s="81"/>
      <c r="H71" s="81"/>
      <c r="I71" s="81"/>
      <c r="J71" s="81"/>
      <c r="K71" s="82"/>
    </row>
    <row r="72" spans="1:11" ht="14.25" customHeight="1" x14ac:dyDescent="0.25">
      <c r="A72" s="72"/>
      <c r="B72" s="73"/>
      <c r="C72" s="80"/>
      <c r="D72" s="81"/>
      <c r="E72" s="81"/>
      <c r="F72" s="81"/>
      <c r="G72" s="81"/>
      <c r="H72" s="81"/>
      <c r="I72" s="81"/>
      <c r="J72" s="81"/>
      <c r="K72" s="82"/>
    </row>
    <row r="73" spans="1:11" ht="14.25" customHeight="1" x14ac:dyDescent="0.25">
      <c r="A73" s="72"/>
      <c r="B73" s="73"/>
      <c r="C73" s="80"/>
      <c r="D73" s="81"/>
      <c r="E73" s="81"/>
      <c r="F73" s="81"/>
      <c r="G73" s="81"/>
      <c r="H73" s="81"/>
      <c r="I73" s="81"/>
      <c r="J73" s="81"/>
      <c r="K73" s="82"/>
    </row>
    <row r="74" spans="1:11" ht="14.25" customHeight="1" x14ac:dyDescent="0.25">
      <c r="A74" s="72"/>
      <c r="B74" s="73"/>
      <c r="C74" s="80"/>
      <c r="D74" s="81"/>
      <c r="E74" s="81"/>
      <c r="F74" s="81"/>
      <c r="G74" s="81"/>
      <c r="H74" s="81"/>
      <c r="I74" s="81"/>
      <c r="J74" s="81"/>
      <c r="K74" s="82"/>
    </row>
    <row r="75" spans="1:11" ht="14.25" customHeight="1" x14ac:dyDescent="0.25">
      <c r="A75" s="72"/>
      <c r="B75" s="73"/>
      <c r="C75" s="80"/>
      <c r="D75" s="81"/>
      <c r="E75" s="81"/>
      <c r="F75" s="81"/>
      <c r="G75" s="81"/>
      <c r="H75" s="81"/>
      <c r="I75" s="81"/>
      <c r="J75" s="81"/>
      <c r="K75" s="82"/>
    </row>
    <row r="76" spans="1:11" ht="14.25" customHeight="1" x14ac:dyDescent="0.25">
      <c r="A76" s="72"/>
      <c r="B76" s="73"/>
      <c r="C76" s="80"/>
      <c r="D76" s="81"/>
      <c r="E76" s="81"/>
      <c r="F76" s="81"/>
      <c r="G76" s="81"/>
      <c r="H76" s="81"/>
      <c r="I76" s="81"/>
      <c r="J76" s="81"/>
      <c r="K76" s="82"/>
    </row>
    <row r="77" spans="1:11" ht="14.25" customHeight="1" x14ac:dyDescent="0.25">
      <c r="A77" s="72"/>
      <c r="B77" s="73"/>
      <c r="C77" s="80"/>
      <c r="D77" s="81"/>
      <c r="E77" s="81"/>
      <c r="F77" s="81"/>
      <c r="G77" s="81"/>
      <c r="H77" s="81"/>
      <c r="I77" s="81"/>
      <c r="J77" s="81"/>
      <c r="K77" s="82"/>
    </row>
    <row r="78" spans="1:11" ht="14.25" customHeight="1" x14ac:dyDescent="0.25">
      <c r="A78" s="72"/>
      <c r="B78" s="73"/>
      <c r="C78" s="80"/>
      <c r="D78" s="81"/>
      <c r="E78" s="81"/>
      <c r="F78" s="81"/>
      <c r="G78" s="81"/>
      <c r="H78" s="81"/>
      <c r="I78" s="81"/>
      <c r="J78" s="81"/>
      <c r="K78" s="82"/>
    </row>
    <row r="79" spans="1:11" ht="14.25" customHeight="1" x14ac:dyDescent="0.25">
      <c r="A79" s="72"/>
      <c r="B79" s="73"/>
      <c r="C79" s="80"/>
      <c r="D79" s="81"/>
      <c r="E79" s="81"/>
      <c r="F79" s="81"/>
      <c r="G79" s="81"/>
      <c r="H79" s="81"/>
      <c r="I79" s="81"/>
      <c r="J79" s="81"/>
      <c r="K79" s="82"/>
    </row>
    <row r="80" spans="1:11" ht="14.25" customHeight="1" x14ac:dyDescent="0.25">
      <c r="A80" s="72"/>
      <c r="B80" s="73"/>
      <c r="C80" s="80"/>
      <c r="D80" s="81"/>
      <c r="E80" s="81"/>
      <c r="F80" s="81"/>
      <c r="G80" s="81"/>
      <c r="H80" s="81"/>
      <c r="I80" s="81"/>
      <c r="J80" s="81"/>
      <c r="K80" s="82"/>
    </row>
    <row r="81" spans="1:11" ht="14.25" customHeight="1" x14ac:dyDescent="0.25">
      <c r="A81" s="72"/>
      <c r="B81" s="73"/>
      <c r="C81" s="80"/>
      <c r="D81" s="81"/>
      <c r="E81" s="81"/>
      <c r="F81" s="81"/>
      <c r="G81" s="81"/>
      <c r="H81" s="81"/>
      <c r="I81" s="81"/>
      <c r="J81" s="81"/>
      <c r="K81" s="82"/>
    </row>
    <row r="82" spans="1:11" ht="14.25" customHeight="1" x14ac:dyDescent="0.25">
      <c r="A82" s="72"/>
      <c r="B82" s="73"/>
      <c r="C82" s="80"/>
      <c r="D82" s="81"/>
      <c r="E82" s="81"/>
      <c r="F82" s="81"/>
      <c r="G82" s="81"/>
      <c r="H82" s="81"/>
      <c r="I82" s="81"/>
      <c r="J82" s="81"/>
      <c r="K82" s="82"/>
    </row>
    <row r="83" spans="1:11" ht="14.25" customHeight="1" x14ac:dyDescent="0.25">
      <c r="A83" s="72"/>
      <c r="B83" s="73"/>
      <c r="C83" s="80"/>
      <c r="D83" s="81"/>
      <c r="E83" s="81"/>
      <c r="F83" s="81"/>
      <c r="G83" s="81"/>
      <c r="H83" s="81"/>
      <c r="I83" s="81"/>
      <c r="J83" s="81"/>
      <c r="K83" s="82"/>
    </row>
    <row r="84" spans="1:11" ht="14.25" customHeight="1" x14ac:dyDescent="0.25">
      <c r="A84" s="72"/>
      <c r="B84" s="73"/>
      <c r="C84" s="80"/>
      <c r="D84" s="81"/>
      <c r="E84" s="81"/>
      <c r="F84" s="81"/>
      <c r="G84" s="81"/>
      <c r="H84" s="81"/>
      <c r="I84" s="81"/>
      <c r="J84" s="81"/>
      <c r="K84" s="82"/>
    </row>
    <row r="85" spans="1:11" ht="14.25" customHeight="1" x14ac:dyDescent="0.25">
      <c r="A85" s="72"/>
      <c r="B85" s="73"/>
      <c r="C85" s="80"/>
      <c r="D85" s="81"/>
      <c r="E85" s="81"/>
      <c r="F85" s="81"/>
      <c r="G85" s="81"/>
      <c r="H85" s="81"/>
      <c r="I85" s="81"/>
      <c r="J85" s="81"/>
      <c r="K85" s="82"/>
    </row>
    <row r="86" spans="1:11" ht="14.25" customHeight="1" x14ac:dyDescent="0.25">
      <c r="A86" s="72"/>
      <c r="B86" s="73"/>
      <c r="C86" s="80"/>
      <c r="D86" s="81"/>
      <c r="E86" s="81"/>
      <c r="F86" s="81"/>
      <c r="G86" s="81"/>
      <c r="H86" s="81"/>
      <c r="I86" s="81"/>
      <c r="J86" s="81"/>
      <c r="K86" s="82"/>
    </row>
    <row r="87" spans="1:11" ht="14.25" customHeight="1" x14ac:dyDescent="0.25">
      <c r="A87" s="72"/>
      <c r="B87" s="73"/>
      <c r="C87" s="80"/>
      <c r="D87" s="81"/>
      <c r="E87" s="81"/>
      <c r="F87" s="81"/>
      <c r="G87" s="81"/>
      <c r="H87" s="81"/>
      <c r="I87" s="81"/>
      <c r="J87" s="81"/>
      <c r="K87" s="82"/>
    </row>
    <row r="88" spans="1:11" ht="14.25" customHeight="1" x14ac:dyDescent="0.25">
      <c r="A88" s="72"/>
      <c r="B88" s="73"/>
      <c r="C88" s="80"/>
      <c r="D88" s="81"/>
      <c r="E88" s="81"/>
      <c r="F88" s="81"/>
      <c r="G88" s="81"/>
      <c r="H88" s="81"/>
      <c r="I88" s="81"/>
      <c r="J88" s="81"/>
      <c r="K88" s="82"/>
    </row>
    <row r="89" spans="1:11" ht="14.25" customHeight="1" x14ac:dyDescent="0.25">
      <c r="A89" s="72"/>
      <c r="B89" s="73"/>
      <c r="C89" s="80"/>
      <c r="D89" s="81"/>
      <c r="E89" s="81"/>
      <c r="F89" s="81"/>
      <c r="G89" s="81"/>
      <c r="H89" s="81"/>
      <c r="I89" s="81"/>
      <c r="J89" s="81"/>
      <c r="K89" s="82"/>
    </row>
    <row r="90" spans="1:11" ht="14.25" customHeight="1" x14ac:dyDescent="0.25">
      <c r="A90" s="72"/>
      <c r="B90" s="73"/>
      <c r="C90" s="80"/>
      <c r="D90" s="81"/>
      <c r="E90" s="81"/>
      <c r="F90" s="81"/>
      <c r="G90" s="81"/>
      <c r="H90" s="81"/>
      <c r="I90" s="81"/>
      <c r="J90" s="81"/>
      <c r="K90" s="82"/>
    </row>
    <row r="91" spans="1:11" ht="14.25" customHeight="1" x14ac:dyDescent="0.25">
      <c r="A91" s="72"/>
      <c r="B91" s="73"/>
      <c r="C91" s="80"/>
      <c r="D91" s="81"/>
      <c r="E91" s="81"/>
      <c r="F91" s="81"/>
      <c r="G91" s="81"/>
      <c r="H91" s="81"/>
      <c r="I91" s="81"/>
      <c r="J91" s="81"/>
      <c r="K91" s="82"/>
    </row>
    <row r="92" spans="1:11" ht="14.25" customHeight="1" x14ac:dyDescent="0.25">
      <c r="A92" s="72"/>
      <c r="B92" s="73"/>
      <c r="C92" s="80"/>
      <c r="D92" s="81"/>
      <c r="E92" s="81"/>
      <c r="F92" s="81"/>
      <c r="G92" s="81"/>
      <c r="H92" s="81"/>
      <c r="I92" s="81"/>
      <c r="J92" s="81"/>
      <c r="K92" s="82"/>
    </row>
    <row r="93" spans="1:11" ht="14.25" customHeight="1" x14ac:dyDescent="0.25">
      <c r="A93" s="72"/>
      <c r="B93" s="73"/>
      <c r="C93" s="80"/>
      <c r="D93" s="81"/>
      <c r="E93" s="81"/>
      <c r="F93" s="81"/>
      <c r="G93" s="81"/>
      <c r="H93" s="81"/>
      <c r="I93" s="81"/>
      <c r="J93" s="81"/>
      <c r="K93" s="82"/>
    </row>
    <row r="94" spans="1:11" ht="14.25" customHeight="1" x14ac:dyDescent="0.25">
      <c r="A94" s="72"/>
      <c r="B94" s="73"/>
      <c r="C94" s="80"/>
      <c r="D94" s="81"/>
      <c r="E94" s="81"/>
      <c r="F94" s="81"/>
      <c r="G94" s="81"/>
      <c r="H94" s="81"/>
      <c r="I94" s="81"/>
      <c r="J94" s="81"/>
      <c r="K94" s="82"/>
    </row>
    <row r="95" spans="1:11" ht="14.25" customHeight="1" x14ac:dyDescent="0.25">
      <c r="A95" s="72"/>
      <c r="B95" s="73"/>
      <c r="C95" s="80"/>
      <c r="D95" s="81"/>
      <c r="E95" s="81"/>
      <c r="F95" s="81"/>
      <c r="G95" s="81"/>
      <c r="H95" s="81"/>
      <c r="I95" s="81"/>
      <c r="J95" s="81"/>
      <c r="K95" s="82"/>
    </row>
    <row r="96" spans="1:11" ht="14.25" customHeight="1" x14ac:dyDescent="0.25">
      <c r="A96" s="72"/>
      <c r="B96" s="73"/>
      <c r="C96" s="80"/>
      <c r="D96" s="81"/>
      <c r="E96" s="81"/>
      <c r="F96" s="81"/>
      <c r="G96" s="81"/>
      <c r="H96" s="81"/>
      <c r="I96" s="81"/>
      <c r="J96" s="81"/>
      <c r="K96" s="82"/>
    </row>
    <row r="97" spans="1:11" ht="14.25" customHeight="1" x14ac:dyDescent="0.25">
      <c r="A97" s="72"/>
      <c r="B97" s="73"/>
      <c r="C97" s="80"/>
      <c r="D97" s="81"/>
      <c r="E97" s="81"/>
      <c r="F97" s="81"/>
      <c r="G97" s="81"/>
      <c r="H97" s="81"/>
      <c r="I97" s="81"/>
      <c r="J97" s="81"/>
      <c r="K97" s="82"/>
    </row>
    <row r="98" spans="1:11" ht="14.25" customHeight="1" x14ac:dyDescent="0.25">
      <c r="A98" s="72"/>
      <c r="B98" s="73"/>
      <c r="C98" s="80"/>
      <c r="D98" s="81"/>
      <c r="E98" s="81"/>
      <c r="F98" s="81"/>
      <c r="G98" s="81"/>
      <c r="H98" s="81"/>
      <c r="I98" s="81"/>
      <c r="J98" s="81"/>
      <c r="K98" s="82"/>
    </row>
    <row r="99" spans="1:11" ht="14.25" customHeight="1" x14ac:dyDescent="0.25">
      <c r="A99" s="72"/>
      <c r="B99" s="73"/>
      <c r="C99" s="80"/>
      <c r="D99" s="81"/>
      <c r="E99" s="81"/>
      <c r="F99" s="81"/>
      <c r="G99" s="81"/>
      <c r="H99" s="81"/>
      <c r="I99" s="81"/>
      <c r="J99" s="81"/>
      <c r="K99" s="82"/>
    </row>
    <row r="100" spans="1:11" ht="14.25" customHeight="1" x14ac:dyDescent="0.25">
      <c r="A100" s="72"/>
      <c r="B100" s="73"/>
      <c r="C100" s="80"/>
      <c r="D100" s="81"/>
      <c r="E100" s="81"/>
      <c r="F100" s="81"/>
      <c r="G100" s="81"/>
      <c r="H100" s="81"/>
      <c r="I100" s="81"/>
      <c r="J100" s="81"/>
      <c r="K100" s="82"/>
    </row>
    <row r="101" spans="1:11" ht="14.25" customHeight="1" x14ac:dyDescent="0.25">
      <c r="A101" s="72"/>
      <c r="B101" s="73"/>
      <c r="C101" s="80"/>
      <c r="D101" s="81"/>
      <c r="E101" s="81"/>
      <c r="F101" s="81"/>
      <c r="G101" s="81"/>
      <c r="H101" s="81"/>
      <c r="I101" s="81"/>
      <c r="J101" s="81"/>
      <c r="K101" s="82"/>
    </row>
    <row r="102" spans="1:11" ht="14.25" customHeight="1" x14ac:dyDescent="0.25">
      <c r="A102" s="72"/>
      <c r="B102" s="73"/>
      <c r="C102" s="80"/>
      <c r="D102" s="81"/>
      <c r="E102" s="81"/>
      <c r="F102" s="81"/>
      <c r="G102" s="81"/>
      <c r="H102" s="81"/>
      <c r="I102" s="81"/>
      <c r="J102" s="81"/>
      <c r="K102" s="82"/>
    </row>
    <row r="103" spans="1:11" ht="14.25" customHeight="1" x14ac:dyDescent="0.25">
      <c r="A103" s="72"/>
      <c r="B103" s="73"/>
      <c r="C103" s="80"/>
      <c r="D103" s="81"/>
      <c r="E103" s="81"/>
      <c r="F103" s="81"/>
      <c r="G103" s="81"/>
      <c r="H103" s="81"/>
      <c r="I103" s="81"/>
      <c r="J103" s="81"/>
      <c r="K103" s="82"/>
    </row>
    <row r="104" spans="1:11" ht="14.25" customHeight="1" x14ac:dyDescent="0.25">
      <c r="A104" s="72"/>
      <c r="B104" s="73"/>
      <c r="C104" s="80"/>
      <c r="D104" s="81"/>
      <c r="E104" s="81"/>
      <c r="F104" s="81"/>
      <c r="G104" s="81"/>
      <c r="H104" s="81"/>
      <c r="I104" s="81"/>
      <c r="J104" s="81"/>
      <c r="K104" s="82"/>
    </row>
    <row r="105" spans="1:11" ht="14.25" customHeight="1" x14ac:dyDescent="0.25">
      <c r="A105" s="72"/>
      <c r="B105" s="73"/>
      <c r="C105" s="80"/>
      <c r="D105" s="81"/>
      <c r="E105" s="81"/>
      <c r="F105" s="81"/>
      <c r="G105" s="81"/>
      <c r="H105" s="81"/>
      <c r="I105" s="81"/>
      <c r="J105" s="81"/>
      <c r="K105" s="82"/>
    </row>
    <row r="106" spans="1:11" ht="14.25" customHeight="1" x14ac:dyDescent="0.25">
      <c r="A106" s="72"/>
      <c r="B106" s="73"/>
      <c r="C106" s="80"/>
      <c r="D106" s="81"/>
      <c r="E106" s="81"/>
      <c r="F106" s="81"/>
      <c r="G106" s="81"/>
      <c r="H106" s="81"/>
      <c r="I106" s="81"/>
      <c r="J106" s="81"/>
      <c r="K106" s="82"/>
    </row>
    <row r="107" spans="1:11" ht="14.25" customHeight="1" x14ac:dyDescent="0.25">
      <c r="A107" s="72"/>
      <c r="B107" s="73"/>
      <c r="C107" s="80"/>
      <c r="D107" s="81"/>
      <c r="E107" s="81"/>
      <c r="F107" s="81"/>
      <c r="G107" s="81"/>
      <c r="H107" s="81"/>
      <c r="I107" s="81"/>
      <c r="J107" s="81"/>
      <c r="K107" s="82"/>
    </row>
    <row r="108" spans="1:11" ht="14.25" customHeight="1" x14ac:dyDescent="0.25">
      <c r="A108" s="72"/>
      <c r="B108" s="73"/>
      <c r="C108" s="80"/>
      <c r="D108" s="81"/>
      <c r="E108" s="81"/>
      <c r="F108" s="81"/>
      <c r="G108" s="81"/>
      <c r="H108" s="81"/>
      <c r="I108" s="81"/>
      <c r="J108" s="81"/>
      <c r="K108" s="82"/>
    </row>
    <row r="109" spans="1:11" ht="14.25" customHeight="1" x14ac:dyDescent="0.25">
      <c r="A109" s="72"/>
      <c r="B109" s="73"/>
      <c r="C109" s="80"/>
      <c r="D109" s="81"/>
      <c r="E109" s="81"/>
      <c r="F109" s="81"/>
      <c r="G109" s="81"/>
      <c r="H109" s="81"/>
      <c r="I109" s="81"/>
      <c r="J109" s="81"/>
      <c r="K109" s="82"/>
    </row>
    <row r="110" spans="1:11" ht="14.25" customHeight="1" x14ac:dyDescent="0.25">
      <c r="A110" s="72"/>
      <c r="B110" s="73"/>
      <c r="C110" s="80"/>
      <c r="D110" s="81"/>
      <c r="E110" s="81"/>
      <c r="F110" s="81"/>
      <c r="G110" s="81"/>
      <c r="H110" s="81"/>
      <c r="I110" s="81"/>
      <c r="J110" s="81"/>
      <c r="K110" s="82"/>
    </row>
    <row r="111" spans="1:11" ht="14.25" customHeight="1" x14ac:dyDescent="0.25">
      <c r="A111" s="72"/>
      <c r="B111" s="73"/>
      <c r="C111" s="80"/>
      <c r="D111" s="81"/>
      <c r="E111" s="81"/>
      <c r="F111" s="81"/>
      <c r="G111" s="81"/>
      <c r="H111" s="81"/>
      <c r="I111" s="81"/>
      <c r="J111" s="81"/>
      <c r="K111" s="82"/>
    </row>
    <row r="112" spans="1:11" ht="14.25" customHeight="1" x14ac:dyDescent="0.25">
      <c r="A112" s="72"/>
      <c r="B112" s="73"/>
      <c r="C112" s="80"/>
      <c r="D112" s="81"/>
      <c r="E112" s="81"/>
      <c r="F112" s="81"/>
      <c r="G112" s="81"/>
      <c r="H112" s="81"/>
      <c r="I112" s="81"/>
      <c r="J112" s="81"/>
      <c r="K112" s="82"/>
    </row>
    <row r="113" spans="1:11" ht="14.25" customHeight="1" x14ac:dyDescent="0.25">
      <c r="A113" s="72"/>
      <c r="B113" s="73"/>
      <c r="C113" s="80"/>
      <c r="D113" s="81"/>
      <c r="E113" s="81"/>
      <c r="F113" s="81"/>
      <c r="G113" s="81"/>
      <c r="H113" s="81"/>
      <c r="I113" s="81"/>
      <c r="J113" s="81"/>
      <c r="K113" s="82"/>
    </row>
    <row r="114" spans="1:11" ht="14.25" customHeight="1" x14ac:dyDescent="0.25">
      <c r="A114" s="72"/>
      <c r="B114" s="73"/>
      <c r="C114" s="80"/>
      <c r="D114" s="81"/>
      <c r="E114" s="81"/>
      <c r="F114" s="81"/>
      <c r="G114" s="81"/>
      <c r="H114" s="81"/>
      <c r="I114" s="81"/>
      <c r="J114" s="81"/>
      <c r="K114" s="82"/>
    </row>
    <row r="115" spans="1:11" ht="14.25" customHeight="1" x14ac:dyDescent="0.25">
      <c r="A115" s="72"/>
      <c r="B115" s="73"/>
      <c r="C115" s="80"/>
      <c r="D115" s="81"/>
      <c r="E115" s="81"/>
      <c r="F115" s="81"/>
      <c r="G115" s="81"/>
      <c r="H115" s="81"/>
      <c r="I115" s="81"/>
      <c r="J115" s="81"/>
      <c r="K115" s="82"/>
    </row>
    <row r="116" spans="1:11" ht="14.25" customHeight="1" x14ac:dyDescent="0.25">
      <c r="A116" s="72"/>
      <c r="B116" s="73"/>
      <c r="C116" s="80"/>
      <c r="D116" s="81"/>
      <c r="E116" s="81"/>
      <c r="F116" s="81"/>
      <c r="G116" s="81"/>
      <c r="H116" s="81"/>
      <c r="I116" s="81"/>
      <c r="J116" s="81"/>
      <c r="K116" s="82"/>
    </row>
    <row r="117" spans="1:11" ht="14.25" customHeight="1" x14ac:dyDescent="0.25">
      <c r="A117" s="72"/>
      <c r="B117" s="73"/>
      <c r="C117" s="80"/>
      <c r="D117" s="81"/>
      <c r="E117" s="81"/>
      <c r="F117" s="81"/>
      <c r="G117" s="81"/>
      <c r="H117" s="81"/>
      <c r="I117" s="81"/>
      <c r="J117" s="81"/>
      <c r="K117" s="82"/>
    </row>
    <row r="118" spans="1:11" ht="14.25" customHeight="1" x14ac:dyDescent="0.25">
      <c r="A118" s="72"/>
      <c r="B118" s="73"/>
      <c r="C118" s="80"/>
      <c r="D118" s="81"/>
      <c r="E118" s="81"/>
      <c r="F118" s="81"/>
      <c r="G118" s="81"/>
      <c r="H118" s="81"/>
      <c r="I118" s="81"/>
      <c r="J118" s="81"/>
      <c r="K118" s="82"/>
    </row>
    <row r="119" spans="1:11" ht="14.25" customHeight="1" x14ac:dyDescent="0.25">
      <c r="A119" s="72"/>
      <c r="B119" s="73"/>
      <c r="C119" s="80"/>
      <c r="D119" s="81"/>
      <c r="E119" s="81"/>
      <c r="F119" s="81"/>
      <c r="G119" s="81"/>
      <c r="H119" s="81"/>
      <c r="I119" s="81"/>
      <c r="J119" s="81"/>
      <c r="K119" s="82"/>
    </row>
    <row r="120" spans="1:11" ht="14.25" customHeight="1" x14ac:dyDescent="0.25">
      <c r="A120" s="72"/>
      <c r="B120" s="73"/>
      <c r="C120" s="80"/>
      <c r="D120" s="81"/>
      <c r="E120" s="81"/>
      <c r="F120" s="81"/>
      <c r="G120" s="81"/>
      <c r="H120" s="81"/>
      <c r="I120" s="81"/>
      <c r="J120" s="81"/>
      <c r="K120" s="82"/>
    </row>
    <row r="121" spans="1:11" ht="14.25" customHeight="1" x14ac:dyDescent="0.25">
      <c r="A121" s="72"/>
      <c r="B121" s="73"/>
      <c r="C121" s="80"/>
      <c r="D121" s="81"/>
      <c r="E121" s="81"/>
      <c r="F121" s="81"/>
      <c r="G121" s="81"/>
      <c r="H121" s="81"/>
      <c r="I121" s="81"/>
      <c r="J121" s="81"/>
      <c r="K121" s="82"/>
    </row>
    <row r="122" spans="1:11" ht="14.25" customHeight="1" x14ac:dyDescent="0.25">
      <c r="A122" s="72"/>
      <c r="B122" s="73"/>
      <c r="C122" s="80"/>
      <c r="D122" s="81"/>
      <c r="E122" s="81"/>
      <c r="F122" s="81"/>
      <c r="G122" s="81"/>
      <c r="H122" s="81"/>
      <c r="I122" s="81"/>
      <c r="J122" s="81"/>
      <c r="K122" s="82"/>
    </row>
    <row r="123" spans="1:11" ht="14.25" customHeight="1" x14ac:dyDescent="0.25">
      <c r="A123" s="72"/>
      <c r="B123" s="73"/>
      <c r="C123" s="80"/>
      <c r="D123" s="81"/>
      <c r="E123" s="81"/>
      <c r="F123" s="81"/>
      <c r="G123" s="81"/>
      <c r="H123" s="81"/>
      <c r="I123" s="81"/>
      <c r="J123" s="81"/>
      <c r="K123" s="82"/>
    </row>
    <row r="124" spans="1:11" ht="14.25" customHeight="1" x14ac:dyDescent="0.25">
      <c r="A124" s="72"/>
      <c r="B124" s="73"/>
      <c r="C124" s="80"/>
      <c r="D124" s="81"/>
      <c r="E124" s="81"/>
      <c r="F124" s="81"/>
      <c r="G124" s="81"/>
      <c r="H124" s="81"/>
      <c r="I124" s="81"/>
      <c r="J124" s="81"/>
      <c r="K124" s="82"/>
    </row>
    <row r="125" spans="1:11" ht="14.25" customHeight="1" x14ac:dyDescent="0.25">
      <c r="A125" s="72"/>
      <c r="B125" s="73"/>
      <c r="C125" s="80"/>
      <c r="D125" s="81"/>
      <c r="E125" s="81"/>
      <c r="F125" s="81"/>
      <c r="G125" s="81"/>
      <c r="H125" s="81"/>
      <c r="I125" s="81"/>
      <c r="J125" s="81"/>
      <c r="K125" s="82"/>
    </row>
    <row r="126" spans="1:11" ht="14.25" customHeight="1" x14ac:dyDescent="0.25">
      <c r="A126" s="72"/>
      <c r="B126" s="73"/>
      <c r="C126" s="80"/>
      <c r="D126" s="81"/>
      <c r="E126" s="81"/>
      <c r="F126" s="81"/>
      <c r="G126" s="81"/>
      <c r="H126" s="81"/>
      <c r="I126" s="81"/>
      <c r="J126" s="81"/>
      <c r="K126" s="82"/>
    </row>
    <row r="127" spans="1:11" ht="14.25" customHeight="1" x14ac:dyDescent="0.25">
      <c r="A127" s="72"/>
      <c r="B127" s="73"/>
      <c r="C127" s="80"/>
      <c r="D127" s="81"/>
      <c r="E127" s="81"/>
      <c r="F127" s="81"/>
      <c r="G127" s="81"/>
      <c r="H127" s="81"/>
      <c r="I127" s="81"/>
      <c r="J127" s="81"/>
      <c r="K127" s="82"/>
    </row>
    <row r="128" spans="1:11" ht="14.25" customHeight="1" x14ac:dyDescent="0.25">
      <c r="A128" s="72"/>
      <c r="B128" s="73"/>
      <c r="C128" s="80"/>
      <c r="D128" s="81"/>
      <c r="E128" s="81"/>
      <c r="F128" s="81"/>
      <c r="G128" s="81"/>
      <c r="H128" s="81"/>
      <c r="I128" s="81"/>
      <c r="J128" s="81"/>
      <c r="K128" s="82"/>
    </row>
    <row r="129" spans="1:11" ht="14.25" customHeight="1" x14ac:dyDescent="0.25">
      <c r="A129" s="72"/>
      <c r="B129" s="73"/>
      <c r="C129" s="80"/>
      <c r="D129" s="81"/>
      <c r="E129" s="81"/>
      <c r="F129" s="81"/>
      <c r="G129" s="81"/>
      <c r="H129" s="81"/>
      <c r="I129" s="81"/>
      <c r="J129" s="81"/>
      <c r="K129" s="82"/>
    </row>
    <row r="130" spans="1:11" ht="14.25" customHeight="1" x14ac:dyDescent="0.25">
      <c r="A130" s="72"/>
      <c r="B130" s="73"/>
      <c r="C130" s="80"/>
      <c r="D130" s="81"/>
      <c r="E130" s="81"/>
      <c r="F130" s="81"/>
      <c r="G130" s="81"/>
      <c r="H130" s="81"/>
      <c r="I130" s="81"/>
      <c r="J130" s="81"/>
      <c r="K130" s="82"/>
    </row>
    <row r="131" spans="1:11" ht="14.25" customHeight="1" x14ac:dyDescent="0.25">
      <c r="A131" s="72"/>
      <c r="B131" s="73"/>
      <c r="C131" s="80"/>
      <c r="D131" s="81"/>
      <c r="E131" s="81"/>
      <c r="F131" s="81"/>
      <c r="G131" s="81"/>
      <c r="H131" s="81"/>
      <c r="I131" s="81"/>
      <c r="J131" s="81"/>
      <c r="K131" s="82"/>
    </row>
    <row r="132" spans="1:11" ht="14.25" customHeight="1" x14ac:dyDescent="0.25">
      <c r="A132" s="72"/>
      <c r="B132" s="73"/>
      <c r="C132" s="80"/>
      <c r="D132" s="81"/>
      <c r="E132" s="81"/>
      <c r="F132" s="81"/>
      <c r="G132" s="81"/>
      <c r="H132" s="81"/>
      <c r="I132" s="81"/>
      <c r="J132" s="81"/>
      <c r="K132" s="82"/>
    </row>
    <row r="133" spans="1:11" ht="14.25" customHeight="1" x14ac:dyDescent="0.25">
      <c r="A133" s="72"/>
      <c r="B133" s="73"/>
      <c r="C133" s="80"/>
      <c r="D133" s="81"/>
      <c r="E133" s="81"/>
      <c r="F133" s="81"/>
      <c r="G133" s="81"/>
      <c r="H133" s="81"/>
      <c r="I133" s="81"/>
      <c r="J133" s="81"/>
      <c r="K133" s="82"/>
    </row>
    <row r="134" spans="1:11" ht="14.25" customHeight="1" x14ac:dyDescent="0.25">
      <c r="A134" s="72"/>
      <c r="B134" s="73"/>
      <c r="C134" s="80"/>
      <c r="D134" s="81"/>
      <c r="E134" s="81"/>
      <c r="F134" s="81"/>
      <c r="G134" s="81"/>
      <c r="H134" s="81"/>
      <c r="I134" s="81"/>
      <c r="J134" s="81"/>
      <c r="K134" s="82"/>
    </row>
    <row r="135" spans="1:11" ht="14.25" customHeight="1" x14ac:dyDescent="0.25">
      <c r="A135" s="72"/>
      <c r="B135" s="73"/>
      <c r="C135" s="80"/>
      <c r="D135" s="81"/>
      <c r="E135" s="81"/>
      <c r="F135" s="81"/>
      <c r="G135" s="81"/>
      <c r="H135" s="81"/>
      <c r="I135" s="81"/>
      <c r="J135" s="81"/>
      <c r="K135" s="82"/>
    </row>
    <row r="136" spans="1:11" ht="14.25" customHeight="1" x14ac:dyDescent="0.25">
      <c r="A136" s="72"/>
      <c r="B136" s="73"/>
      <c r="C136" s="80"/>
      <c r="D136" s="81"/>
      <c r="E136" s="81"/>
      <c r="F136" s="81"/>
      <c r="G136" s="81"/>
      <c r="H136" s="81"/>
      <c r="I136" s="81"/>
      <c r="J136" s="81"/>
      <c r="K136" s="82"/>
    </row>
    <row r="137" spans="1:11" ht="14.25" customHeight="1" x14ac:dyDescent="0.25">
      <c r="A137" s="72"/>
      <c r="B137" s="73"/>
      <c r="C137" s="80"/>
      <c r="D137" s="81"/>
      <c r="E137" s="81"/>
      <c r="F137" s="81"/>
      <c r="G137" s="81"/>
      <c r="H137" s="81"/>
      <c r="I137" s="81"/>
      <c r="J137" s="81"/>
      <c r="K137" s="82"/>
    </row>
    <row r="138" spans="1:11" ht="14.25" customHeight="1" x14ac:dyDescent="0.25">
      <c r="A138" s="72"/>
      <c r="B138" s="73"/>
      <c r="C138" s="80"/>
      <c r="D138" s="81"/>
      <c r="E138" s="81"/>
      <c r="F138" s="81"/>
      <c r="G138" s="81"/>
      <c r="H138" s="81"/>
      <c r="I138" s="81"/>
      <c r="J138" s="81"/>
      <c r="K138" s="82"/>
    </row>
    <row r="139" spans="1:11" ht="14.25" customHeight="1" x14ac:dyDescent="0.25">
      <c r="A139" s="72"/>
      <c r="B139" s="73"/>
      <c r="C139" s="80"/>
      <c r="D139" s="81"/>
      <c r="E139" s="81"/>
      <c r="F139" s="81"/>
      <c r="G139" s="81"/>
      <c r="H139" s="81"/>
      <c r="I139" s="81"/>
      <c r="J139" s="81"/>
      <c r="K139" s="82"/>
    </row>
    <row r="140" spans="1:11" ht="14.25" customHeight="1" x14ac:dyDescent="0.25">
      <c r="A140" s="72"/>
      <c r="B140" s="73"/>
      <c r="C140" s="77"/>
      <c r="D140" s="78"/>
      <c r="E140" s="78"/>
      <c r="F140" s="78"/>
      <c r="G140" s="78"/>
      <c r="H140" s="78"/>
      <c r="I140" s="78"/>
      <c r="J140" s="78"/>
      <c r="K140" s="79"/>
    </row>
    <row r="141" spans="1:11" ht="14.25" customHeight="1" x14ac:dyDescent="0.25">
      <c r="A141" s="72"/>
      <c r="B141" s="73"/>
      <c r="C141" s="80"/>
      <c r="D141" s="81"/>
      <c r="E141" s="81"/>
      <c r="F141" s="81"/>
      <c r="G141" s="81"/>
      <c r="H141" s="81"/>
      <c r="I141" s="81"/>
      <c r="J141" s="81"/>
      <c r="K141" s="82"/>
    </row>
    <row r="142" spans="1:11" ht="14.25" customHeight="1" x14ac:dyDescent="0.25">
      <c r="A142" s="72"/>
      <c r="B142" s="73"/>
      <c r="C142" s="80"/>
      <c r="D142" s="81"/>
      <c r="E142" s="81"/>
      <c r="F142" s="81"/>
      <c r="G142" s="81"/>
      <c r="H142" s="81"/>
      <c r="I142" s="81"/>
      <c r="J142" s="81"/>
      <c r="K142" s="82"/>
    </row>
    <row r="143" spans="1:11" ht="14.25" customHeight="1" x14ac:dyDescent="0.25">
      <c r="A143" s="72"/>
      <c r="B143" s="73"/>
      <c r="C143" s="80"/>
      <c r="D143" s="81"/>
      <c r="E143" s="81"/>
      <c r="F143" s="81"/>
      <c r="G143" s="81"/>
      <c r="H143" s="81"/>
      <c r="I143" s="81"/>
      <c r="J143" s="81"/>
      <c r="K143" s="82"/>
    </row>
    <row r="144" spans="1:11" ht="14.25" customHeight="1" x14ac:dyDescent="0.25">
      <c r="A144" s="72"/>
      <c r="B144" s="73"/>
      <c r="C144" s="80"/>
      <c r="D144" s="81"/>
      <c r="E144" s="81"/>
      <c r="F144" s="81"/>
      <c r="G144" s="81"/>
      <c r="H144" s="81"/>
      <c r="I144" s="81"/>
      <c r="J144" s="81"/>
      <c r="K144" s="82"/>
    </row>
    <row r="145" spans="1:11" ht="14.25" customHeight="1" x14ac:dyDescent="0.25">
      <c r="A145" s="72"/>
      <c r="B145" s="73"/>
      <c r="C145" s="80"/>
      <c r="D145" s="81"/>
      <c r="E145" s="81"/>
      <c r="F145" s="81"/>
      <c r="G145" s="81"/>
      <c r="H145" s="81"/>
      <c r="I145" s="81"/>
      <c r="J145" s="81"/>
      <c r="K145" s="82"/>
    </row>
    <row r="146" spans="1:11" ht="14.25" customHeight="1" x14ac:dyDescent="0.25">
      <c r="A146" s="72"/>
      <c r="B146" s="73"/>
      <c r="C146" s="80"/>
      <c r="D146" s="81"/>
      <c r="E146" s="81"/>
      <c r="F146" s="81"/>
      <c r="G146" s="81"/>
      <c r="H146" s="81"/>
      <c r="I146" s="81"/>
      <c r="J146" s="81"/>
      <c r="K146" s="82"/>
    </row>
    <row r="147" spans="1:11" ht="14.25" customHeight="1" x14ac:dyDescent="0.25">
      <c r="A147" s="72"/>
      <c r="B147" s="73"/>
      <c r="C147" s="80"/>
      <c r="D147" s="81"/>
      <c r="E147" s="81"/>
      <c r="F147" s="81"/>
      <c r="G147" s="81"/>
      <c r="H147" s="81"/>
      <c r="I147" s="81"/>
      <c r="J147" s="81"/>
      <c r="K147" s="82"/>
    </row>
    <row r="148" spans="1:11" ht="14.25" customHeight="1" x14ac:dyDescent="0.25">
      <c r="A148" s="72"/>
      <c r="B148" s="73"/>
      <c r="C148" s="80"/>
      <c r="D148" s="81"/>
      <c r="E148" s="81"/>
      <c r="F148" s="81"/>
      <c r="G148" s="81"/>
      <c r="H148" s="81"/>
      <c r="I148" s="81"/>
      <c r="J148" s="81"/>
      <c r="K148" s="82"/>
    </row>
    <row r="149" spans="1:11" ht="14.25" customHeight="1" x14ac:dyDescent="0.25">
      <c r="A149" s="72"/>
      <c r="B149" s="73"/>
      <c r="C149" s="80"/>
      <c r="D149" s="81"/>
      <c r="E149" s="81"/>
      <c r="F149" s="81"/>
      <c r="G149" s="81"/>
      <c r="H149" s="81"/>
      <c r="I149" s="81"/>
      <c r="J149" s="81"/>
      <c r="K149" s="82"/>
    </row>
    <row r="150" spans="1:11" ht="14.25" customHeight="1" x14ac:dyDescent="0.25">
      <c r="A150" s="72"/>
      <c r="B150" s="73"/>
      <c r="C150" s="80"/>
      <c r="D150" s="81"/>
      <c r="E150" s="81"/>
      <c r="F150" s="81"/>
      <c r="G150" s="81"/>
      <c r="H150" s="81"/>
      <c r="I150" s="81"/>
      <c r="J150" s="81"/>
      <c r="K150" s="82"/>
    </row>
    <row r="151" spans="1:11" ht="14.25" customHeight="1" x14ac:dyDescent="0.25">
      <c r="A151" s="72"/>
      <c r="B151" s="73"/>
      <c r="C151" s="80"/>
      <c r="D151" s="81"/>
      <c r="E151" s="81"/>
      <c r="F151" s="81"/>
      <c r="G151" s="81"/>
      <c r="H151" s="81"/>
      <c r="I151" s="81"/>
      <c r="J151" s="81"/>
      <c r="K151" s="82"/>
    </row>
    <row r="152" spans="1:11" ht="14.25" customHeight="1" x14ac:dyDescent="0.25">
      <c r="A152" s="72"/>
      <c r="B152" s="73"/>
      <c r="C152" s="80"/>
      <c r="D152" s="81"/>
      <c r="E152" s="81"/>
      <c r="F152" s="81"/>
      <c r="G152" s="81"/>
      <c r="H152" s="81"/>
      <c r="I152" s="81"/>
      <c r="J152" s="81"/>
      <c r="K152" s="82"/>
    </row>
    <row r="153" spans="1:11" ht="14.25" customHeight="1" x14ac:dyDescent="0.25">
      <c r="A153" s="72"/>
      <c r="B153" s="73"/>
      <c r="C153" s="80"/>
      <c r="D153" s="81"/>
      <c r="E153" s="81"/>
      <c r="F153" s="81"/>
      <c r="G153" s="81"/>
      <c r="H153" s="81"/>
      <c r="I153" s="81"/>
      <c r="J153" s="81"/>
      <c r="K153" s="82"/>
    </row>
    <row r="154" spans="1:11" ht="14.25" customHeight="1" x14ac:dyDescent="0.25">
      <c r="A154" s="72"/>
      <c r="B154" s="73"/>
      <c r="C154" s="80"/>
      <c r="D154" s="81"/>
      <c r="E154" s="81"/>
      <c r="F154" s="81"/>
      <c r="G154" s="81"/>
      <c r="H154" s="81"/>
      <c r="I154" s="81"/>
      <c r="J154" s="81"/>
      <c r="K154" s="82"/>
    </row>
    <row r="155" spans="1:11" ht="14.25" customHeight="1" x14ac:dyDescent="0.25">
      <c r="A155" s="72"/>
      <c r="B155" s="73"/>
      <c r="C155" s="80"/>
      <c r="D155" s="81"/>
      <c r="E155" s="81"/>
      <c r="F155" s="81"/>
      <c r="G155" s="81"/>
      <c r="H155" s="81"/>
      <c r="I155" s="81"/>
      <c r="J155" s="81"/>
      <c r="K155" s="82"/>
    </row>
    <row r="156" spans="1:11" ht="14.25" customHeight="1" x14ac:dyDescent="0.25">
      <c r="A156" s="72"/>
      <c r="B156" s="73"/>
      <c r="C156" s="80"/>
      <c r="D156" s="81"/>
      <c r="E156" s="81"/>
      <c r="F156" s="81"/>
      <c r="G156" s="81"/>
      <c r="H156" s="81"/>
      <c r="I156" s="81"/>
      <c r="J156" s="81"/>
      <c r="K156" s="82"/>
    </row>
    <row r="157" spans="1:11" ht="14.25" customHeight="1" x14ac:dyDescent="0.25">
      <c r="A157" s="72"/>
      <c r="B157" s="73"/>
      <c r="C157" s="80"/>
      <c r="D157" s="81"/>
      <c r="E157" s="81"/>
      <c r="F157" s="81"/>
      <c r="G157" s="81"/>
      <c r="H157" s="81"/>
      <c r="I157" s="81"/>
      <c r="J157" s="81"/>
      <c r="K157" s="82"/>
    </row>
    <row r="158" spans="1:11" ht="14.25" customHeight="1" x14ac:dyDescent="0.25">
      <c r="A158" s="72"/>
      <c r="B158" s="73"/>
      <c r="C158" s="80"/>
      <c r="D158" s="81"/>
      <c r="E158" s="81"/>
      <c r="F158" s="81"/>
      <c r="G158" s="81"/>
      <c r="H158" s="81"/>
      <c r="I158" s="81"/>
      <c r="J158" s="81"/>
      <c r="K158" s="82"/>
    </row>
    <row r="159" spans="1:11" ht="14.25" customHeight="1" x14ac:dyDescent="0.25">
      <c r="A159" s="72"/>
      <c r="B159" s="73"/>
      <c r="C159" s="80"/>
      <c r="D159" s="81"/>
      <c r="E159" s="81"/>
      <c r="F159" s="81"/>
      <c r="G159" s="81"/>
      <c r="H159" s="81"/>
      <c r="I159" s="81"/>
      <c r="J159" s="81"/>
      <c r="K159" s="82"/>
    </row>
    <row r="160" spans="1:11" ht="14.25" customHeight="1" x14ac:dyDescent="0.25">
      <c r="A160" s="72"/>
      <c r="B160" s="73"/>
      <c r="C160" s="80"/>
      <c r="D160" s="81"/>
      <c r="E160" s="81"/>
      <c r="F160" s="81"/>
      <c r="G160" s="81"/>
      <c r="H160" s="81"/>
      <c r="I160" s="81"/>
      <c r="J160" s="81"/>
      <c r="K160" s="82"/>
    </row>
    <row r="161" spans="1:11" ht="14.25" customHeight="1" x14ac:dyDescent="0.25">
      <c r="A161" s="72"/>
      <c r="B161" s="73"/>
      <c r="C161" s="80"/>
      <c r="D161" s="81"/>
      <c r="E161" s="81"/>
      <c r="F161" s="81"/>
      <c r="G161" s="81"/>
      <c r="H161" s="81"/>
      <c r="I161" s="81"/>
      <c r="J161" s="81"/>
      <c r="K161" s="82"/>
    </row>
    <row r="162" spans="1:11" ht="14.25" customHeight="1" x14ac:dyDescent="0.25">
      <c r="A162" s="72"/>
      <c r="B162" s="73"/>
      <c r="C162" s="80"/>
      <c r="D162" s="81"/>
      <c r="E162" s="81"/>
      <c r="F162" s="81"/>
      <c r="G162" s="81"/>
      <c r="H162" s="81"/>
      <c r="I162" s="81"/>
      <c r="J162" s="81"/>
      <c r="K162" s="82"/>
    </row>
    <row r="163" spans="1:11" ht="14.25" customHeight="1" x14ac:dyDescent="0.25">
      <c r="A163" s="72"/>
      <c r="B163" s="73"/>
      <c r="C163" s="80"/>
      <c r="D163" s="81"/>
      <c r="E163" s="81"/>
      <c r="F163" s="81"/>
      <c r="G163" s="81"/>
      <c r="H163" s="81"/>
      <c r="I163" s="81"/>
      <c r="J163" s="81"/>
      <c r="K163" s="82"/>
    </row>
    <row r="164" spans="1:11" ht="14.25" customHeight="1" x14ac:dyDescent="0.25">
      <c r="A164" s="72"/>
      <c r="B164" s="73"/>
      <c r="C164" s="80"/>
      <c r="D164" s="81"/>
      <c r="E164" s="81"/>
      <c r="F164" s="81"/>
      <c r="G164" s="81"/>
      <c r="H164" s="81"/>
      <c r="I164" s="81"/>
      <c r="J164" s="81"/>
      <c r="K164" s="82"/>
    </row>
    <row r="165" spans="1:11" ht="14.25" customHeight="1" x14ac:dyDescent="0.25">
      <c r="A165" s="72"/>
      <c r="B165" s="73"/>
      <c r="C165" s="80"/>
      <c r="D165" s="81"/>
      <c r="E165" s="81"/>
      <c r="F165" s="81"/>
      <c r="G165" s="81"/>
      <c r="H165" s="81"/>
      <c r="I165" s="81"/>
      <c r="J165" s="81"/>
      <c r="K165" s="82"/>
    </row>
    <row r="166" spans="1:11" ht="14.25" customHeight="1" x14ac:dyDescent="0.25">
      <c r="A166" s="72"/>
      <c r="B166" s="73"/>
      <c r="C166" s="80"/>
      <c r="D166" s="81"/>
      <c r="E166" s="81"/>
      <c r="F166" s="81"/>
      <c r="G166" s="81"/>
      <c r="H166" s="81"/>
      <c r="I166" s="81"/>
      <c r="J166" s="81"/>
      <c r="K166" s="82"/>
    </row>
    <row r="167" spans="1:11" ht="14.25" customHeight="1" x14ac:dyDescent="0.25">
      <c r="A167" s="72"/>
      <c r="B167" s="73"/>
      <c r="C167" s="80"/>
      <c r="D167" s="81"/>
      <c r="E167" s="81"/>
      <c r="F167" s="81"/>
      <c r="G167" s="81"/>
      <c r="H167" s="81"/>
      <c r="I167" s="81"/>
      <c r="J167" s="81"/>
      <c r="K167" s="82"/>
    </row>
    <row r="168" spans="1:11" ht="14.25" customHeight="1" x14ac:dyDescent="0.25">
      <c r="A168" s="72"/>
      <c r="B168" s="73"/>
      <c r="C168" s="80"/>
      <c r="D168" s="81"/>
      <c r="E168" s="81"/>
      <c r="F168" s="81"/>
      <c r="G168" s="81"/>
      <c r="H168" s="81"/>
      <c r="I168" s="81"/>
      <c r="J168" s="81"/>
      <c r="K168" s="82"/>
    </row>
    <row r="169" spans="1:11" ht="14.25" customHeight="1" x14ac:dyDescent="0.25">
      <c r="A169" s="72"/>
      <c r="B169" s="73"/>
      <c r="C169" s="80"/>
      <c r="D169" s="81"/>
      <c r="E169" s="81"/>
      <c r="F169" s="81"/>
      <c r="G169" s="81"/>
      <c r="H169" s="81"/>
      <c r="I169" s="81"/>
      <c r="J169" s="81"/>
      <c r="K169" s="82"/>
    </row>
    <row r="170" spans="1:11" ht="14.25" customHeight="1" x14ac:dyDescent="0.25">
      <c r="A170" s="72"/>
      <c r="B170" s="73"/>
      <c r="C170" s="80"/>
      <c r="D170" s="81"/>
      <c r="E170" s="81"/>
      <c r="F170" s="81"/>
      <c r="G170" s="81"/>
      <c r="H170" s="81"/>
      <c r="I170" s="81"/>
      <c r="J170" s="81"/>
      <c r="K170" s="82"/>
    </row>
    <row r="171" spans="1:11" ht="14.25" customHeight="1" x14ac:dyDescent="0.25">
      <c r="A171" s="72"/>
      <c r="B171" s="73"/>
      <c r="C171" s="80"/>
      <c r="D171" s="81"/>
      <c r="E171" s="81"/>
      <c r="F171" s="81"/>
      <c r="G171" s="81"/>
      <c r="H171" s="81"/>
      <c r="I171" s="81"/>
      <c r="J171" s="81"/>
      <c r="K171" s="82"/>
    </row>
    <row r="172" spans="1:11" ht="14.25" customHeight="1" x14ac:dyDescent="0.25">
      <c r="A172" s="72"/>
      <c r="B172" s="73"/>
      <c r="C172" s="80"/>
      <c r="D172" s="81"/>
      <c r="E172" s="81"/>
      <c r="F172" s="81"/>
      <c r="G172" s="81"/>
      <c r="H172" s="81"/>
      <c r="I172" s="81"/>
      <c r="J172" s="81"/>
      <c r="K172" s="82"/>
    </row>
    <row r="173" spans="1:11" ht="14.25" customHeight="1" x14ac:dyDescent="0.25">
      <c r="A173" s="72"/>
      <c r="B173" s="73"/>
      <c r="C173" s="80"/>
      <c r="D173" s="81"/>
      <c r="E173" s="81"/>
      <c r="F173" s="81"/>
      <c r="G173" s="81"/>
      <c r="H173" s="81"/>
      <c r="I173" s="81"/>
      <c r="J173" s="81"/>
      <c r="K173" s="82"/>
    </row>
    <row r="174" spans="1:11" ht="14.25" customHeight="1" x14ac:dyDescent="0.25">
      <c r="A174" s="72"/>
      <c r="B174" s="73"/>
      <c r="C174" s="80"/>
      <c r="D174" s="81"/>
      <c r="E174" s="81"/>
      <c r="F174" s="81"/>
      <c r="G174" s="81"/>
      <c r="H174" s="81"/>
      <c r="I174" s="81"/>
      <c r="J174" s="81"/>
      <c r="K174" s="82"/>
    </row>
    <row r="175" spans="1:11" ht="14.25" customHeight="1" x14ac:dyDescent="0.25">
      <c r="A175" s="72"/>
      <c r="B175" s="73"/>
      <c r="C175" s="80"/>
      <c r="D175" s="81"/>
      <c r="E175" s="81"/>
      <c r="F175" s="81"/>
      <c r="G175" s="81"/>
      <c r="H175" s="81"/>
      <c r="I175" s="81"/>
      <c r="J175" s="81"/>
      <c r="K175" s="82"/>
    </row>
    <row r="176" spans="1:11" ht="14.25" customHeight="1" x14ac:dyDescent="0.25">
      <c r="A176" s="72"/>
      <c r="B176" s="73"/>
      <c r="C176" s="80"/>
      <c r="D176" s="81"/>
      <c r="E176" s="81"/>
      <c r="F176" s="81"/>
      <c r="G176" s="81"/>
      <c r="H176" s="81"/>
      <c r="I176" s="81"/>
      <c r="J176" s="81"/>
      <c r="K176" s="82"/>
    </row>
    <row r="177" spans="1:11" ht="14.25" customHeight="1" x14ac:dyDescent="0.25">
      <c r="A177" s="72"/>
      <c r="B177" s="73"/>
      <c r="C177" s="80"/>
      <c r="D177" s="81"/>
      <c r="E177" s="81"/>
      <c r="F177" s="81"/>
      <c r="G177" s="81"/>
      <c r="H177" s="81"/>
      <c r="I177" s="81"/>
      <c r="J177" s="81"/>
      <c r="K177" s="82"/>
    </row>
    <row r="178" spans="1:11" ht="14.25" customHeight="1" x14ac:dyDescent="0.25">
      <c r="A178" s="72"/>
      <c r="B178" s="73"/>
      <c r="C178" s="80"/>
      <c r="D178" s="81"/>
      <c r="E178" s="81"/>
      <c r="F178" s="81"/>
      <c r="G178" s="81"/>
      <c r="H178" s="81"/>
      <c r="I178" s="81"/>
      <c r="J178" s="81"/>
      <c r="K178" s="82"/>
    </row>
    <row r="179" spans="1:11" ht="14.25" customHeight="1" x14ac:dyDescent="0.25">
      <c r="A179" s="72"/>
      <c r="B179" s="73"/>
      <c r="C179" s="80"/>
      <c r="D179" s="81"/>
      <c r="E179" s="81"/>
      <c r="F179" s="81"/>
      <c r="G179" s="81"/>
      <c r="H179" s="81"/>
      <c r="I179" s="81"/>
      <c r="J179" s="81"/>
      <c r="K179" s="82"/>
    </row>
    <row r="180" spans="1:11" ht="14.25" customHeight="1" x14ac:dyDescent="0.25">
      <c r="A180" s="72"/>
      <c r="B180" s="73"/>
      <c r="C180" s="80"/>
      <c r="D180" s="81"/>
      <c r="E180" s="81"/>
      <c r="F180" s="81"/>
      <c r="G180" s="81"/>
      <c r="H180" s="81"/>
      <c r="I180" s="81"/>
      <c r="J180" s="81"/>
      <c r="K180" s="82"/>
    </row>
    <row r="181" spans="1:11" ht="14.25" customHeight="1" x14ac:dyDescent="0.25">
      <c r="A181" s="72"/>
      <c r="B181" s="73"/>
      <c r="C181" s="80"/>
      <c r="D181" s="81"/>
      <c r="E181" s="81"/>
      <c r="F181" s="81"/>
      <c r="G181" s="81"/>
      <c r="H181" s="81"/>
      <c r="I181" s="81"/>
      <c r="J181" s="81"/>
      <c r="K181" s="82"/>
    </row>
    <row r="182" spans="1:11" ht="14.25" customHeight="1" x14ac:dyDescent="0.25">
      <c r="A182" s="72"/>
      <c r="B182" s="73"/>
      <c r="C182" s="80"/>
      <c r="D182" s="81"/>
      <c r="E182" s="81"/>
      <c r="F182" s="81"/>
      <c r="G182" s="81"/>
      <c r="H182" s="81"/>
      <c r="I182" s="81"/>
      <c r="J182" s="81"/>
      <c r="K182" s="82"/>
    </row>
    <row r="183" spans="1:11" ht="14.25" customHeight="1" x14ac:dyDescent="0.25">
      <c r="A183" s="72"/>
      <c r="B183" s="73"/>
      <c r="C183" s="80"/>
      <c r="D183" s="81"/>
      <c r="E183" s="81"/>
      <c r="F183" s="81"/>
      <c r="G183" s="81"/>
      <c r="H183" s="81"/>
      <c r="I183" s="81"/>
      <c r="J183" s="81"/>
      <c r="K183" s="82"/>
    </row>
    <row r="184" spans="1:11" ht="14.25" customHeight="1" x14ac:dyDescent="0.25">
      <c r="A184" s="72"/>
      <c r="B184" s="73"/>
      <c r="C184" s="80"/>
      <c r="D184" s="81"/>
      <c r="E184" s="81"/>
      <c r="F184" s="81"/>
      <c r="G184" s="81"/>
      <c r="H184" s="81"/>
      <c r="I184" s="81"/>
      <c r="J184" s="81"/>
      <c r="K184" s="82"/>
    </row>
    <row r="185" spans="1:11" ht="14.25" customHeight="1" x14ac:dyDescent="0.25">
      <c r="A185" s="72"/>
      <c r="B185" s="73"/>
      <c r="C185" s="80"/>
      <c r="D185" s="81"/>
      <c r="E185" s="81"/>
      <c r="F185" s="81"/>
      <c r="G185" s="81"/>
      <c r="H185" s="81"/>
      <c r="I185" s="81"/>
      <c r="J185" s="81"/>
      <c r="K185" s="82"/>
    </row>
    <row r="186" spans="1:11" ht="14.25" customHeight="1" x14ac:dyDescent="0.25">
      <c r="A186" s="72"/>
      <c r="B186" s="73"/>
      <c r="C186" s="80"/>
      <c r="D186" s="81"/>
      <c r="E186" s="81"/>
      <c r="F186" s="81"/>
      <c r="G186" s="81"/>
      <c r="H186" s="81"/>
      <c r="I186" s="81"/>
      <c r="J186" s="81"/>
      <c r="K186" s="82"/>
    </row>
    <row r="187" spans="1:11" ht="14.25" customHeight="1" x14ac:dyDescent="0.25">
      <c r="A187" s="72"/>
      <c r="B187" s="73"/>
      <c r="C187" s="80"/>
      <c r="D187" s="81"/>
      <c r="E187" s="81"/>
      <c r="F187" s="81"/>
      <c r="G187" s="81"/>
      <c r="H187" s="81"/>
      <c r="I187" s="81"/>
      <c r="J187" s="81"/>
      <c r="K187" s="82"/>
    </row>
    <row r="188" spans="1:11" ht="14.25" customHeight="1" x14ac:dyDescent="0.25">
      <c r="A188" s="72"/>
      <c r="B188" s="73"/>
      <c r="C188" s="80"/>
      <c r="D188" s="81"/>
      <c r="E188" s="81"/>
      <c r="F188" s="81"/>
      <c r="G188" s="81"/>
      <c r="H188" s="81"/>
      <c r="I188" s="81"/>
      <c r="J188" s="81"/>
      <c r="K188" s="82"/>
    </row>
    <row r="189" spans="1:11" ht="14.25" customHeight="1" x14ac:dyDescent="0.25">
      <c r="A189" s="72"/>
      <c r="B189" s="73"/>
      <c r="C189" s="80"/>
      <c r="D189" s="81"/>
      <c r="E189" s="81"/>
      <c r="F189" s="81"/>
      <c r="G189" s="81"/>
      <c r="H189" s="81"/>
      <c r="I189" s="81"/>
      <c r="J189" s="81"/>
      <c r="K189" s="82"/>
    </row>
    <row r="190" spans="1:11" ht="14.25" customHeight="1" x14ac:dyDescent="0.25">
      <c r="A190" s="72"/>
      <c r="B190" s="73"/>
      <c r="C190" s="80"/>
      <c r="D190" s="81"/>
      <c r="E190" s="81"/>
      <c r="F190" s="81"/>
      <c r="G190" s="81"/>
      <c r="H190" s="81"/>
      <c r="I190" s="81"/>
      <c r="J190" s="81"/>
      <c r="K190" s="82"/>
    </row>
    <row r="191" spans="1:11" ht="14.25" customHeight="1" x14ac:dyDescent="0.25">
      <c r="A191" s="72"/>
      <c r="B191" s="73"/>
      <c r="C191" s="80"/>
      <c r="D191" s="81"/>
      <c r="E191" s="81"/>
      <c r="F191" s="81"/>
      <c r="G191" s="81"/>
      <c r="H191" s="81"/>
      <c r="I191" s="81"/>
      <c r="J191" s="81"/>
      <c r="K191" s="82"/>
    </row>
    <row r="192" spans="1:11" ht="14.25" customHeight="1" x14ac:dyDescent="0.25">
      <c r="A192" s="72"/>
      <c r="B192" s="73"/>
      <c r="C192" s="80"/>
      <c r="D192" s="81"/>
      <c r="E192" s="81"/>
      <c r="F192" s="81"/>
      <c r="G192" s="81"/>
      <c r="H192" s="81"/>
      <c r="I192" s="81"/>
      <c r="J192" s="81"/>
      <c r="K192" s="82"/>
    </row>
    <row r="193" spans="1:11" ht="14.25" customHeight="1" x14ac:dyDescent="0.25">
      <c r="A193" s="72"/>
      <c r="B193" s="73"/>
      <c r="C193" s="80"/>
      <c r="D193" s="81"/>
      <c r="E193" s="81"/>
      <c r="F193" s="81"/>
      <c r="G193" s="81"/>
      <c r="H193" s="81"/>
      <c r="I193" s="81"/>
      <c r="J193" s="81"/>
      <c r="K193" s="82"/>
    </row>
    <row r="194" spans="1:11" ht="14.25" customHeight="1" x14ac:dyDescent="0.25">
      <c r="A194" s="72"/>
      <c r="B194" s="73"/>
      <c r="C194" s="80"/>
      <c r="D194" s="81"/>
      <c r="E194" s="81"/>
      <c r="F194" s="81"/>
      <c r="G194" s="81"/>
      <c r="H194" s="81"/>
      <c r="I194" s="81"/>
      <c r="J194" s="81"/>
      <c r="K194" s="82"/>
    </row>
    <row r="195" spans="1:11" ht="14.25" customHeight="1" x14ac:dyDescent="0.25">
      <c r="A195" s="72"/>
      <c r="B195" s="73"/>
      <c r="C195" s="80"/>
      <c r="D195" s="81"/>
      <c r="E195" s="81"/>
      <c r="F195" s="81"/>
      <c r="G195" s="81"/>
      <c r="H195" s="81"/>
      <c r="I195" s="81"/>
      <c r="J195" s="81"/>
      <c r="K195" s="82"/>
    </row>
    <row r="196" spans="1:11" ht="14.25" customHeight="1" x14ac:dyDescent="0.25">
      <c r="A196" s="72"/>
      <c r="B196" s="73"/>
      <c r="C196" s="80"/>
      <c r="D196" s="81"/>
      <c r="E196" s="81"/>
      <c r="F196" s="81"/>
      <c r="G196" s="81"/>
      <c r="H196" s="81"/>
      <c r="I196" s="81"/>
      <c r="J196" s="81"/>
      <c r="K196" s="82"/>
    </row>
    <row r="197" spans="1:11" ht="14.25" customHeight="1" x14ac:dyDescent="0.25">
      <c r="A197" s="72"/>
      <c r="B197" s="73"/>
      <c r="C197" s="80"/>
      <c r="D197" s="81"/>
      <c r="E197" s="81"/>
      <c r="F197" s="81"/>
      <c r="G197" s="81"/>
      <c r="H197" s="81"/>
      <c r="I197" s="81"/>
      <c r="J197" s="81"/>
      <c r="K197" s="82"/>
    </row>
    <row r="198" spans="1:11" ht="14.25" customHeight="1" x14ac:dyDescent="0.25">
      <c r="A198" s="72"/>
      <c r="B198" s="73"/>
      <c r="C198" s="80"/>
      <c r="D198" s="81"/>
      <c r="E198" s="81"/>
      <c r="F198" s="81"/>
      <c r="G198" s="81"/>
      <c r="H198" s="81"/>
      <c r="I198" s="81"/>
      <c r="J198" s="81"/>
      <c r="K198" s="82"/>
    </row>
    <row r="199" spans="1:11" ht="14.25" customHeight="1" x14ac:dyDescent="0.25">
      <c r="A199" s="72"/>
      <c r="B199" s="73"/>
      <c r="C199" s="80"/>
      <c r="D199" s="81"/>
      <c r="E199" s="81"/>
      <c r="F199" s="81"/>
      <c r="G199" s="81"/>
      <c r="H199" s="81"/>
      <c r="I199" s="81"/>
      <c r="J199" s="81"/>
      <c r="K199" s="82"/>
    </row>
    <row r="200" spans="1:11" ht="14.25" customHeight="1" x14ac:dyDescent="0.25">
      <c r="A200" s="72"/>
      <c r="B200" s="73"/>
      <c r="C200" s="80"/>
      <c r="D200" s="81"/>
      <c r="E200" s="81"/>
      <c r="F200" s="81"/>
      <c r="G200" s="81"/>
      <c r="H200" s="81"/>
      <c r="I200" s="81"/>
      <c r="J200" s="81"/>
      <c r="K200" s="82"/>
    </row>
    <row r="201" spans="1:11" ht="14.25" customHeight="1" x14ac:dyDescent="0.25">
      <c r="A201" s="72"/>
      <c r="B201" s="73"/>
      <c r="C201" s="80"/>
      <c r="D201" s="81"/>
      <c r="E201" s="81"/>
      <c r="F201" s="81"/>
      <c r="G201" s="81"/>
      <c r="H201" s="81"/>
      <c r="I201" s="81"/>
      <c r="J201" s="81"/>
      <c r="K201" s="82"/>
    </row>
    <row r="202" spans="1:11" ht="14.25" customHeight="1" x14ac:dyDescent="0.25">
      <c r="A202" s="72"/>
      <c r="B202" s="73"/>
      <c r="C202" s="80"/>
      <c r="D202" s="81"/>
      <c r="E202" s="81"/>
      <c r="F202" s="81"/>
      <c r="G202" s="81"/>
      <c r="H202" s="81"/>
      <c r="I202" s="81"/>
      <c r="J202" s="81"/>
      <c r="K202" s="82"/>
    </row>
    <row r="203" spans="1:11" ht="14.25" customHeight="1" x14ac:dyDescent="0.25">
      <c r="A203" s="72"/>
      <c r="B203" s="73"/>
      <c r="C203" s="80"/>
      <c r="D203" s="81"/>
      <c r="E203" s="81"/>
      <c r="F203" s="81"/>
      <c r="G203" s="81"/>
      <c r="H203" s="81"/>
      <c r="I203" s="81"/>
      <c r="J203" s="81"/>
      <c r="K203" s="82"/>
    </row>
    <row r="204" spans="1:11" ht="14.25" customHeight="1" x14ac:dyDescent="0.25">
      <c r="A204" s="72"/>
      <c r="B204" s="73"/>
      <c r="C204" s="80"/>
      <c r="D204" s="81"/>
      <c r="E204" s="81"/>
      <c r="F204" s="81"/>
      <c r="G204" s="81"/>
      <c r="H204" s="81"/>
      <c r="I204" s="81"/>
      <c r="J204" s="81"/>
      <c r="K204" s="82"/>
    </row>
    <row r="205" spans="1:11" ht="14.25" customHeight="1" x14ac:dyDescent="0.25">
      <c r="A205" s="72"/>
      <c r="B205" s="73"/>
      <c r="C205" s="80"/>
      <c r="D205" s="81"/>
      <c r="E205" s="81"/>
      <c r="F205" s="81"/>
      <c r="G205" s="81"/>
      <c r="H205" s="81"/>
      <c r="I205" s="81"/>
      <c r="J205" s="81"/>
      <c r="K205" s="82"/>
    </row>
    <row r="206" spans="1:11" ht="14.25" customHeight="1" x14ac:dyDescent="0.25">
      <c r="A206" s="72"/>
      <c r="B206" s="73"/>
      <c r="C206" s="80"/>
      <c r="D206" s="81"/>
      <c r="E206" s="81"/>
      <c r="F206" s="81"/>
      <c r="G206" s="81"/>
      <c r="H206" s="81"/>
      <c r="I206" s="81"/>
      <c r="J206" s="81"/>
      <c r="K206" s="82"/>
    </row>
    <row r="207" spans="1:11" ht="14.25" customHeight="1" x14ac:dyDescent="0.25">
      <c r="A207" s="72"/>
      <c r="B207" s="73"/>
      <c r="C207" s="80"/>
      <c r="D207" s="81"/>
      <c r="E207" s="81"/>
      <c r="F207" s="81"/>
      <c r="G207" s="81"/>
      <c r="H207" s="81"/>
      <c r="I207" s="81"/>
      <c r="J207" s="81"/>
      <c r="K207" s="82"/>
    </row>
    <row r="208" spans="1:11" ht="14.25" customHeight="1" x14ac:dyDescent="0.25">
      <c r="A208" s="72"/>
      <c r="B208" s="73"/>
      <c r="C208" s="80"/>
      <c r="D208" s="81"/>
      <c r="E208" s="81"/>
      <c r="F208" s="81"/>
      <c r="G208" s="81"/>
      <c r="H208" s="81"/>
      <c r="I208" s="81"/>
      <c r="J208" s="81"/>
      <c r="K208" s="82"/>
    </row>
    <row r="209" spans="1:11" ht="14.25" customHeight="1" x14ac:dyDescent="0.25">
      <c r="A209" s="72"/>
      <c r="B209" s="73"/>
      <c r="C209" s="80"/>
      <c r="D209" s="81"/>
      <c r="E209" s="81"/>
      <c r="F209" s="81"/>
      <c r="G209" s="81"/>
      <c r="H209" s="81"/>
      <c r="I209" s="81"/>
      <c r="J209" s="81"/>
      <c r="K209" s="82"/>
    </row>
    <row r="210" spans="1:11" ht="14.25" customHeight="1" x14ac:dyDescent="0.25">
      <c r="A210" s="72"/>
      <c r="B210" s="73"/>
      <c r="C210" s="80"/>
      <c r="D210" s="81"/>
      <c r="E210" s="81"/>
      <c r="F210" s="81"/>
      <c r="G210" s="81"/>
      <c r="H210" s="81"/>
      <c r="I210" s="81"/>
      <c r="J210" s="81"/>
      <c r="K210" s="82"/>
    </row>
    <row r="211" spans="1:11" ht="14.25" customHeight="1" x14ac:dyDescent="0.25">
      <c r="A211" s="72"/>
      <c r="B211" s="73"/>
      <c r="C211" s="80"/>
      <c r="D211" s="81"/>
      <c r="E211" s="81"/>
      <c r="F211" s="81"/>
      <c r="G211" s="81"/>
      <c r="H211" s="81"/>
      <c r="I211" s="81"/>
      <c r="J211" s="81"/>
      <c r="K211" s="82"/>
    </row>
    <row r="212" spans="1:11" ht="14.25" customHeight="1" x14ac:dyDescent="0.25">
      <c r="A212" s="72"/>
      <c r="B212" s="73"/>
      <c r="C212" s="80"/>
      <c r="D212" s="81"/>
      <c r="E212" s="81"/>
      <c r="F212" s="81"/>
      <c r="G212" s="81"/>
      <c r="H212" s="81"/>
      <c r="I212" s="81"/>
      <c r="J212" s="81"/>
      <c r="K212" s="82"/>
    </row>
    <row r="213" spans="1:11" ht="14.25" customHeight="1" x14ac:dyDescent="0.25">
      <c r="A213" s="72"/>
      <c r="B213" s="73"/>
      <c r="C213" s="80"/>
      <c r="D213" s="81"/>
      <c r="E213" s="81"/>
      <c r="F213" s="81"/>
      <c r="G213" s="81"/>
      <c r="H213" s="81"/>
      <c r="I213" s="81"/>
      <c r="J213" s="81"/>
      <c r="K213" s="82"/>
    </row>
    <row r="214" spans="1:11" ht="14.25" customHeight="1" x14ac:dyDescent="0.25">
      <c r="A214" s="72"/>
      <c r="B214" s="73"/>
      <c r="C214" s="80"/>
      <c r="D214" s="81"/>
      <c r="E214" s="81"/>
      <c r="F214" s="81"/>
      <c r="G214" s="81"/>
      <c r="H214" s="81"/>
      <c r="I214" s="81"/>
      <c r="J214" s="81"/>
      <c r="K214" s="82"/>
    </row>
    <row r="215" spans="1:11" ht="14.25" customHeight="1" x14ac:dyDescent="0.25">
      <c r="A215" s="72"/>
      <c r="B215" s="73"/>
      <c r="C215" s="80"/>
      <c r="D215" s="81"/>
      <c r="E215" s="81"/>
      <c r="F215" s="81"/>
      <c r="G215" s="81"/>
      <c r="H215" s="81"/>
      <c r="I215" s="81"/>
      <c r="J215" s="81"/>
      <c r="K215" s="82"/>
    </row>
    <row r="216" spans="1:11" ht="14.25" customHeight="1" x14ac:dyDescent="0.25">
      <c r="A216" s="72"/>
      <c r="B216" s="73"/>
      <c r="C216" s="80"/>
      <c r="D216" s="81"/>
      <c r="E216" s="81"/>
      <c r="F216" s="81"/>
      <c r="G216" s="81"/>
      <c r="H216" s="81"/>
      <c r="I216" s="81"/>
      <c r="J216" s="81"/>
      <c r="K216" s="82"/>
    </row>
    <row r="217" spans="1:11" ht="14.25" customHeight="1" x14ac:dyDescent="0.25">
      <c r="A217" s="72"/>
      <c r="B217" s="73"/>
      <c r="C217" s="80"/>
      <c r="D217" s="81"/>
      <c r="E217" s="81"/>
      <c r="F217" s="81"/>
      <c r="G217" s="81"/>
      <c r="H217" s="81"/>
      <c r="I217" s="81"/>
      <c r="J217" s="81"/>
      <c r="K217" s="82"/>
    </row>
    <row r="218" spans="1:11" ht="14.25" customHeight="1" x14ac:dyDescent="0.25">
      <c r="A218" s="72"/>
      <c r="B218" s="73"/>
      <c r="C218" s="80"/>
      <c r="D218" s="81"/>
      <c r="E218" s="81"/>
      <c r="F218" s="81"/>
      <c r="G218" s="81"/>
      <c r="H218" s="81"/>
      <c r="I218" s="81"/>
      <c r="J218" s="81"/>
      <c r="K218" s="82"/>
    </row>
    <row r="219" spans="1:11" ht="14.25" customHeight="1" x14ac:dyDescent="0.25">
      <c r="A219" s="72"/>
      <c r="B219" s="73"/>
      <c r="C219" s="80"/>
      <c r="D219" s="81"/>
      <c r="E219" s="81"/>
      <c r="F219" s="81"/>
      <c r="G219" s="81"/>
      <c r="H219" s="81"/>
      <c r="I219" s="81"/>
      <c r="J219" s="81"/>
      <c r="K219" s="82"/>
    </row>
    <row r="220" spans="1:11" ht="14.25" customHeight="1" x14ac:dyDescent="0.25">
      <c r="A220" s="72"/>
      <c r="B220" s="73"/>
      <c r="C220" s="80"/>
      <c r="D220" s="81"/>
      <c r="E220" s="81"/>
      <c r="F220" s="81"/>
      <c r="G220" s="81"/>
      <c r="H220" s="81"/>
      <c r="I220" s="81"/>
      <c r="J220" s="81"/>
      <c r="K220" s="82"/>
    </row>
    <row r="221" spans="1:11" ht="14.25" customHeight="1" x14ac:dyDescent="0.25">
      <c r="A221" s="72"/>
      <c r="B221" s="73"/>
      <c r="C221" s="80"/>
      <c r="D221" s="81"/>
      <c r="E221" s="81"/>
      <c r="F221" s="81"/>
      <c r="G221" s="81"/>
      <c r="H221" s="81"/>
      <c r="I221" s="81"/>
      <c r="J221" s="81"/>
      <c r="K221" s="82"/>
    </row>
    <row r="222" spans="1:11" ht="14.25" customHeight="1" x14ac:dyDescent="0.25">
      <c r="A222" s="72"/>
      <c r="B222" s="73"/>
      <c r="C222" s="80"/>
      <c r="D222" s="81"/>
      <c r="E222" s="81"/>
      <c r="F222" s="81"/>
      <c r="G222" s="81"/>
      <c r="H222" s="81"/>
      <c r="I222" s="81"/>
      <c r="J222" s="81"/>
      <c r="K222" s="82"/>
    </row>
    <row r="223" spans="1:11" ht="14.25" customHeight="1" x14ac:dyDescent="0.25">
      <c r="A223" s="72"/>
      <c r="B223" s="73"/>
      <c r="C223" s="80"/>
      <c r="D223" s="81"/>
      <c r="E223" s="81"/>
      <c r="F223" s="81"/>
      <c r="G223" s="81"/>
      <c r="H223" s="81"/>
      <c r="I223" s="81"/>
      <c r="J223" s="81"/>
      <c r="K223" s="82"/>
    </row>
    <row r="224" spans="1:11" ht="14.25" customHeight="1" x14ac:dyDescent="0.25">
      <c r="A224" s="72"/>
      <c r="B224" s="73"/>
      <c r="C224" s="80"/>
      <c r="D224" s="81"/>
      <c r="E224" s="81"/>
      <c r="F224" s="81"/>
      <c r="G224" s="81"/>
      <c r="H224" s="81"/>
      <c r="I224" s="81"/>
      <c r="J224" s="81"/>
      <c r="K224" s="82"/>
    </row>
    <row r="225" spans="1:11" ht="14.25" customHeight="1" x14ac:dyDescent="0.25">
      <c r="A225" s="72"/>
      <c r="B225" s="73"/>
      <c r="C225" s="80"/>
      <c r="D225" s="81"/>
      <c r="E225" s="81"/>
      <c r="F225" s="81"/>
      <c r="G225" s="81"/>
      <c r="H225" s="81"/>
      <c r="I225" s="81"/>
      <c r="J225" s="81"/>
      <c r="K225" s="82"/>
    </row>
    <row r="226" spans="1:11" ht="14.25" customHeight="1" x14ac:dyDescent="0.25">
      <c r="A226" s="72"/>
      <c r="B226" s="73"/>
      <c r="C226" s="80"/>
      <c r="D226" s="81"/>
      <c r="E226" s="81"/>
      <c r="F226" s="81"/>
      <c r="G226" s="81"/>
      <c r="H226" s="81"/>
      <c r="I226" s="81"/>
      <c r="J226" s="81"/>
      <c r="K226" s="82"/>
    </row>
    <row r="227" spans="1:11" ht="14.25" customHeight="1" x14ac:dyDescent="0.25">
      <c r="A227" s="72"/>
      <c r="B227" s="73"/>
      <c r="C227" s="80"/>
      <c r="D227" s="81"/>
      <c r="E227" s="81"/>
      <c r="F227" s="81"/>
      <c r="G227" s="81"/>
      <c r="H227" s="81"/>
      <c r="I227" s="81"/>
      <c r="J227" s="81"/>
      <c r="K227" s="82"/>
    </row>
    <row r="228" spans="1:11" ht="14.25" customHeight="1" x14ac:dyDescent="0.25">
      <c r="A228" s="72"/>
      <c r="B228" s="73"/>
      <c r="C228" s="80"/>
      <c r="D228" s="81"/>
      <c r="E228" s="81"/>
      <c r="F228" s="81"/>
      <c r="G228" s="81"/>
      <c r="H228" s="81"/>
      <c r="I228" s="81"/>
      <c r="J228" s="81"/>
      <c r="K228" s="82"/>
    </row>
    <row r="229" spans="1:11" ht="14.25" customHeight="1" x14ac:dyDescent="0.25">
      <c r="A229" s="72"/>
      <c r="B229" s="73"/>
      <c r="C229" s="80"/>
      <c r="D229" s="81"/>
      <c r="E229" s="81"/>
      <c r="F229" s="81"/>
      <c r="G229" s="81"/>
      <c r="H229" s="81"/>
      <c r="I229" s="81"/>
      <c r="J229" s="81"/>
      <c r="K229" s="82"/>
    </row>
    <row r="230" spans="1:11" ht="14.25" customHeight="1" x14ac:dyDescent="0.25">
      <c r="A230" s="72"/>
      <c r="B230" s="73"/>
      <c r="C230" s="80"/>
      <c r="D230" s="81"/>
      <c r="E230" s="81"/>
      <c r="F230" s="81"/>
      <c r="G230" s="81"/>
      <c r="H230" s="81"/>
      <c r="I230" s="81"/>
      <c r="J230" s="81"/>
      <c r="K230" s="82"/>
    </row>
    <row r="231" spans="1:11" ht="14.25" customHeight="1" x14ac:dyDescent="0.25">
      <c r="A231" s="72"/>
      <c r="B231" s="73"/>
      <c r="C231" s="80"/>
      <c r="D231" s="81"/>
      <c r="E231" s="81"/>
      <c r="F231" s="81"/>
      <c r="G231" s="81"/>
      <c r="H231" s="81"/>
      <c r="I231" s="81"/>
      <c r="J231" s="81"/>
      <c r="K231" s="82"/>
    </row>
    <row r="232" spans="1:11" ht="14.25" customHeight="1" x14ac:dyDescent="0.25">
      <c r="A232" s="72"/>
      <c r="B232" s="73"/>
      <c r="C232" s="80"/>
      <c r="D232" s="81"/>
      <c r="E232" s="81"/>
      <c r="F232" s="81"/>
      <c r="G232" s="81"/>
      <c r="H232" s="81"/>
      <c r="I232" s="81"/>
      <c r="J232" s="81"/>
      <c r="K232" s="82"/>
    </row>
    <row r="233" spans="1:11" ht="14.25" customHeight="1" x14ac:dyDescent="0.25">
      <c r="A233" s="72"/>
      <c r="B233" s="73"/>
      <c r="C233" s="80"/>
      <c r="D233" s="81"/>
      <c r="E233" s="81"/>
      <c r="F233" s="81"/>
      <c r="G233" s="81"/>
      <c r="H233" s="81"/>
      <c r="I233" s="81"/>
      <c r="J233" s="81"/>
      <c r="K233" s="82"/>
    </row>
    <row r="234" spans="1:11" ht="14.25" customHeight="1" x14ac:dyDescent="0.25">
      <c r="A234" s="72"/>
      <c r="B234" s="73"/>
      <c r="C234" s="80"/>
      <c r="D234" s="81"/>
      <c r="E234" s="81"/>
      <c r="F234" s="81"/>
      <c r="G234" s="81"/>
      <c r="H234" s="81"/>
      <c r="I234" s="81"/>
      <c r="J234" s="81"/>
      <c r="K234" s="82"/>
    </row>
    <row r="235" spans="1:11" ht="14.25" customHeight="1" x14ac:dyDescent="0.25">
      <c r="A235" s="72"/>
      <c r="B235" s="73"/>
      <c r="C235" s="80"/>
      <c r="D235" s="81"/>
      <c r="E235" s="81"/>
      <c r="F235" s="81"/>
      <c r="G235" s="81"/>
      <c r="H235" s="81"/>
      <c r="I235" s="81"/>
      <c r="J235" s="81"/>
      <c r="K235" s="82"/>
    </row>
    <row r="236" spans="1:11" ht="14.25" customHeight="1" x14ac:dyDescent="0.25">
      <c r="A236" s="72"/>
      <c r="B236" s="73"/>
      <c r="C236" s="80"/>
      <c r="D236" s="81"/>
      <c r="E236" s="81"/>
      <c r="F236" s="81"/>
      <c r="G236" s="81"/>
      <c r="H236" s="81"/>
      <c r="I236" s="81"/>
      <c r="J236" s="81"/>
      <c r="K236" s="82"/>
    </row>
    <row r="237" spans="1:11" ht="14.25" customHeight="1" x14ac:dyDescent="0.25">
      <c r="A237" s="72"/>
      <c r="B237" s="73"/>
      <c r="C237" s="80"/>
      <c r="D237" s="81"/>
      <c r="E237" s="81"/>
      <c r="F237" s="81"/>
      <c r="G237" s="81"/>
      <c r="H237" s="81"/>
      <c r="I237" s="81"/>
      <c r="J237" s="81"/>
      <c r="K237" s="82"/>
    </row>
    <row r="238" spans="1:11" ht="14.25" customHeight="1" x14ac:dyDescent="0.25">
      <c r="A238" s="72"/>
      <c r="B238" s="73"/>
      <c r="C238" s="80"/>
      <c r="D238" s="81"/>
      <c r="E238" s="81"/>
      <c r="F238" s="81"/>
      <c r="G238" s="81"/>
      <c r="H238" s="81"/>
      <c r="I238" s="81"/>
      <c r="J238" s="81"/>
      <c r="K238" s="82"/>
    </row>
    <row r="239" spans="1:11" ht="14.25" customHeight="1" x14ac:dyDescent="0.25">
      <c r="A239" s="72"/>
      <c r="B239" s="73"/>
      <c r="C239" s="80"/>
      <c r="D239" s="81"/>
      <c r="E239" s="81"/>
      <c r="F239" s="81"/>
      <c r="G239" s="81"/>
      <c r="H239" s="81"/>
      <c r="I239" s="81"/>
      <c r="J239" s="81"/>
      <c r="K239" s="82"/>
    </row>
    <row r="240" spans="1:11" ht="14.25" customHeight="1" x14ac:dyDescent="0.25">
      <c r="A240" s="72"/>
      <c r="B240" s="73"/>
      <c r="C240" s="80"/>
      <c r="D240" s="81"/>
      <c r="E240" s="81"/>
      <c r="F240" s="81"/>
      <c r="G240" s="81"/>
      <c r="H240" s="81"/>
      <c r="I240" s="81"/>
      <c r="J240" s="81"/>
      <c r="K240" s="82"/>
    </row>
    <row r="241" spans="1:11" ht="14.25" customHeight="1" x14ac:dyDescent="0.25">
      <c r="A241" s="72"/>
      <c r="B241" s="73"/>
      <c r="C241" s="80"/>
      <c r="D241" s="81"/>
      <c r="E241" s="81"/>
      <c r="F241" s="81"/>
      <c r="G241" s="81"/>
      <c r="H241" s="81"/>
      <c r="I241" s="81"/>
      <c r="J241" s="81"/>
      <c r="K241" s="82"/>
    </row>
    <row r="242" spans="1:11" ht="14.25" customHeight="1" x14ac:dyDescent="0.25">
      <c r="A242" s="72"/>
      <c r="B242" s="73"/>
      <c r="C242" s="80"/>
      <c r="D242" s="81"/>
      <c r="E242" s="81"/>
      <c r="F242" s="81"/>
      <c r="G242" s="81"/>
      <c r="H242" s="81"/>
      <c r="I242" s="81"/>
      <c r="J242" s="81"/>
      <c r="K242" s="82"/>
    </row>
    <row r="243" spans="1:11" ht="14.25" customHeight="1" x14ac:dyDescent="0.25">
      <c r="A243" s="72"/>
      <c r="B243" s="73"/>
      <c r="C243" s="80"/>
      <c r="D243" s="81"/>
      <c r="E243" s="81"/>
      <c r="F243" s="81"/>
      <c r="G243" s="81"/>
      <c r="H243" s="81"/>
      <c r="I243" s="81"/>
      <c r="J243" s="81"/>
      <c r="K243" s="82"/>
    </row>
    <row r="244" spans="1:11" ht="14.25" customHeight="1" x14ac:dyDescent="0.25">
      <c r="A244" s="72"/>
      <c r="B244" s="73"/>
      <c r="C244" s="80"/>
      <c r="D244" s="81"/>
      <c r="E244" s="81"/>
      <c r="F244" s="81"/>
      <c r="G244" s="81"/>
      <c r="H244" s="81"/>
      <c r="I244" s="81"/>
      <c r="J244" s="81"/>
      <c r="K244" s="82"/>
    </row>
    <row r="245" spans="1:11" ht="14.25" customHeight="1" x14ac:dyDescent="0.25">
      <c r="A245" s="72"/>
      <c r="B245" s="73"/>
      <c r="C245" s="80"/>
      <c r="D245" s="81"/>
      <c r="E245" s="81"/>
      <c r="F245" s="81"/>
      <c r="G245" s="81"/>
      <c r="H245" s="81"/>
      <c r="I245" s="81"/>
      <c r="J245" s="81"/>
      <c r="K245" s="82"/>
    </row>
    <row r="246" spans="1:11" ht="14.25" customHeight="1" x14ac:dyDescent="0.25">
      <c r="A246" s="72"/>
      <c r="B246" s="73"/>
      <c r="C246" s="80"/>
      <c r="D246" s="81"/>
      <c r="E246" s="81"/>
      <c r="F246" s="81"/>
      <c r="G246" s="81"/>
      <c r="H246" s="81"/>
      <c r="I246" s="81"/>
      <c r="J246" s="81"/>
      <c r="K246" s="82"/>
    </row>
    <row r="247" spans="1:11" ht="14.25" customHeight="1" x14ac:dyDescent="0.25">
      <c r="A247" s="72"/>
      <c r="B247" s="73"/>
      <c r="C247" s="80"/>
      <c r="D247" s="81"/>
      <c r="E247" s="81"/>
      <c r="F247" s="81"/>
      <c r="G247" s="81"/>
      <c r="H247" s="81"/>
      <c r="I247" s="81"/>
      <c r="J247" s="81"/>
      <c r="K247" s="82"/>
    </row>
    <row r="248" spans="1:11" ht="14.25" customHeight="1" x14ac:dyDescent="0.25">
      <c r="A248" s="72"/>
      <c r="B248" s="73"/>
      <c r="C248" s="80"/>
      <c r="D248" s="81"/>
      <c r="E248" s="81"/>
      <c r="F248" s="81"/>
      <c r="G248" s="81"/>
      <c r="H248" s="81"/>
      <c r="I248" s="81"/>
      <c r="J248" s="81"/>
      <c r="K248" s="82"/>
    </row>
    <row r="249" spans="1:11" ht="14.25" customHeight="1" x14ac:dyDescent="0.25">
      <c r="A249" s="72"/>
      <c r="B249" s="73"/>
      <c r="C249" s="80"/>
      <c r="D249" s="81"/>
      <c r="E249" s="81"/>
      <c r="F249" s="81"/>
      <c r="G249" s="81"/>
      <c r="H249" s="81"/>
      <c r="I249" s="81"/>
      <c r="J249" s="81"/>
      <c r="K249" s="82"/>
    </row>
    <row r="250" spans="1:11" ht="14.25" customHeight="1" x14ac:dyDescent="0.25">
      <c r="A250" s="72"/>
      <c r="B250" s="73"/>
      <c r="C250" s="80"/>
      <c r="D250" s="81"/>
      <c r="E250" s="81"/>
      <c r="F250" s="81"/>
      <c r="G250" s="81"/>
      <c r="H250" s="81"/>
      <c r="I250" s="81"/>
      <c r="J250" s="81"/>
      <c r="K250" s="82"/>
    </row>
    <row r="251" spans="1:11" ht="14.25" customHeight="1" x14ac:dyDescent="0.25">
      <c r="A251" s="72"/>
      <c r="B251" s="73"/>
      <c r="C251" s="80"/>
      <c r="D251" s="81"/>
      <c r="E251" s="81"/>
      <c r="F251" s="81"/>
      <c r="G251" s="81"/>
      <c r="H251" s="81"/>
      <c r="I251" s="81"/>
      <c r="J251" s="81"/>
      <c r="K251" s="82"/>
    </row>
    <row r="252" spans="1:11" ht="14.25" customHeight="1" x14ac:dyDescent="0.25">
      <c r="A252" s="72"/>
      <c r="B252" s="73"/>
      <c r="C252" s="80"/>
      <c r="D252" s="81"/>
      <c r="E252" s="81"/>
      <c r="F252" s="81"/>
      <c r="G252" s="81"/>
      <c r="H252" s="81"/>
      <c r="I252" s="81"/>
      <c r="J252" s="81"/>
      <c r="K252" s="82"/>
    </row>
    <row r="253" spans="1:11" ht="14.25" customHeight="1" x14ac:dyDescent="0.25">
      <c r="A253" s="72"/>
      <c r="B253" s="73"/>
      <c r="C253" s="80"/>
      <c r="D253" s="81"/>
      <c r="E253" s="81"/>
      <c r="F253" s="81"/>
      <c r="G253" s="81"/>
      <c r="H253" s="81"/>
      <c r="I253" s="81"/>
      <c r="J253" s="81"/>
      <c r="K253" s="82"/>
    </row>
    <row r="254" spans="1:11" ht="14.25" customHeight="1" x14ac:dyDescent="0.25">
      <c r="A254" s="72"/>
      <c r="B254" s="73"/>
      <c r="C254" s="80"/>
      <c r="D254" s="81"/>
      <c r="E254" s="81"/>
      <c r="F254" s="81"/>
      <c r="G254" s="81"/>
      <c r="H254" s="81"/>
      <c r="I254" s="81"/>
      <c r="J254" s="81"/>
      <c r="K254" s="82"/>
    </row>
    <row r="255" spans="1:11" ht="14.25" customHeight="1" x14ac:dyDescent="0.25">
      <c r="A255" s="72"/>
      <c r="B255" s="73"/>
      <c r="C255" s="80"/>
      <c r="D255" s="81"/>
      <c r="E255" s="81"/>
      <c r="F255" s="81"/>
      <c r="G255" s="81"/>
      <c r="H255" s="81"/>
      <c r="I255" s="81"/>
      <c r="J255" s="81"/>
      <c r="K255" s="82"/>
    </row>
    <row r="256" spans="1:11" ht="14.25" customHeight="1" x14ac:dyDescent="0.25">
      <c r="A256" s="72"/>
      <c r="B256" s="73"/>
      <c r="C256" s="80"/>
      <c r="D256" s="81"/>
      <c r="E256" s="81"/>
      <c r="F256" s="81"/>
      <c r="G256" s="81"/>
      <c r="H256" s="81"/>
      <c r="I256" s="81"/>
      <c r="J256" s="81"/>
      <c r="K256" s="82"/>
    </row>
    <row r="257" spans="1:11" ht="14.25" customHeight="1" x14ac:dyDescent="0.25">
      <c r="A257" s="72"/>
      <c r="B257" s="73"/>
      <c r="C257" s="80"/>
      <c r="D257" s="81"/>
      <c r="E257" s="81"/>
      <c r="F257" s="81"/>
      <c r="G257" s="81"/>
      <c r="H257" s="81"/>
      <c r="I257" s="81"/>
      <c r="J257" s="81"/>
      <c r="K257" s="82"/>
    </row>
    <row r="258" spans="1:11" ht="14.25" customHeight="1" x14ac:dyDescent="0.25">
      <c r="A258" s="72"/>
      <c r="B258" s="73"/>
      <c r="C258" s="80"/>
      <c r="D258" s="81"/>
      <c r="E258" s="81"/>
      <c r="F258" s="81"/>
      <c r="G258" s="81"/>
      <c r="H258" s="81"/>
      <c r="I258" s="81"/>
      <c r="J258" s="81"/>
      <c r="K258" s="82"/>
    </row>
    <row r="259" spans="1:11" ht="14.25" customHeight="1" x14ac:dyDescent="0.25">
      <c r="A259" s="72"/>
      <c r="B259" s="73"/>
      <c r="C259" s="80"/>
      <c r="D259" s="81"/>
      <c r="E259" s="81"/>
      <c r="F259" s="81"/>
      <c r="G259" s="81"/>
      <c r="H259" s="81"/>
      <c r="I259" s="81"/>
      <c r="J259" s="81"/>
      <c r="K259" s="82"/>
    </row>
    <row r="260" spans="1:11" ht="14.25" customHeight="1" x14ac:dyDescent="0.25">
      <c r="A260" s="72"/>
      <c r="B260" s="73"/>
      <c r="C260" s="80"/>
      <c r="D260" s="81"/>
      <c r="E260" s="81"/>
      <c r="F260" s="81"/>
      <c r="G260" s="81"/>
      <c r="H260" s="81"/>
      <c r="I260" s="81"/>
      <c r="J260" s="81"/>
      <c r="K260" s="82"/>
    </row>
    <row r="261" spans="1:11" ht="14.25" customHeight="1" x14ac:dyDescent="0.25">
      <c r="A261" s="72"/>
      <c r="B261" s="73"/>
      <c r="C261" s="80"/>
      <c r="D261" s="81"/>
      <c r="E261" s="81"/>
      <c r="F261" s="81"/>
      <c r="G261" s="81"/>
      <c r="H261" s="81"/>
      <c r="I261" s="81"/>
      <c r="J261" s="81"/>
      <c r="K261" s="82"/>
    </row>
    <row r="262" spans="1:11" ht="14.25" customHeight="1" x14ac:dyDescent="0.25">
      <c r="A262" s="72"/>
      <c r="B262" s="73"/>
      <c r="C262" s="80"/>
      <c r="D262" s="81"/>
      <c r="E262" s="81"/>
      <c r="F262" s="81"/>
      <c r="G262" s="81"/>
      <c r="H262" s="81"/>
      <c r="I262" s="81"/>
      <c r="J262" s="81"/>
      <c r="K262" s="82"/>
    </row>
    <row r="263" spans="1:11" ht="14.25" customHeight="1" x14ac:dyDescent="0.25">
      <c r="A263" s="72"/>
      <c r="B263" s="73"/>
      <c r="C263" s="80"/>
      <c r="D263" s="81"/>
      <c r="E263" s="81"/>
      <c r="F263" s="81"/>
      <c r="G263" s="81"/>
      <c r="H263" s="81"/>
      <c r="I263" s="81"/>
      <c r="J263" s="81"/>
      <c r="K263" s="82"/>
    </row>
    <row r="264" spans="1:11" ht="14.25" customHeight="1" x14ac:dyDescent="0.25">
      <c r="A264" s="72"/>
      <c r="B264" s="73"/>
      <c r="C264" s="80"/>
      <c r="D264" s="81"/>
      <c r="E264" s="81"/>
      <c r="F264" s="81"/>
      <c r="G264" s="81"/>
      <c r="H264" s="81"/>
      <c r="I264" s="81"/>
      <c r="J264" s="81"/>
      <c r="K264" s="82"/>
    </row>
    <row r="265" spans="1:11" ht="14.25" customHeight="1" x14ac:dyDescent="0.25">
      <c r="A265" s="72"/>
      <c r="B265" s="73"/>
      <c r="C265" s="80"/>
      <c r="D265" s="81"/>
      <c r="E265" s="81"/>
      <c r="F265" s="81"/>
      <c r="G265" s="81"/>
      <c r="H265" s="81"/>
      <c r="I265" s="81"/>
      <c r="J265" s="81"/>
      <c r="K265" s="82"/>
    </row>
    <row r="266" spans="1:11" ht="14.25" customHeight="1" x14ac:dyDescent="0.25">
      <c r="A266" s="72"/>
      <c r="B266" s="73"/>
      <c r="C266" s="80"/>
      <c r="D266" s="81"/>
      <c r="E266" s="81"/>
      <c r="F266" s="81"/>
      <c r="G266" s="81"/>
      <c r="H266" s="81"/>
      <c r="I266" s="81"/>
      <c r="J266" s="81"/>
      <c r="K266" s="82"/>
    </row>
    <row r="267" spans="1:11" ht="14.25" customHeight="1" x14ac:dyDescent="0.25">
      <c r="A267" s="72"/>
      <c r="B267" s="73"/>
      <c r="C267" s="80"/>
      <c r="D267" s="81"/>
      <c r="E267" s="81"/>
      <c r="F267" s="81"/>
      <c r="G267" s="81"/>
      <c r="H267" s="81"/>
      <c r="I267" s="81"/>
      <c r="J267" s="81"/>
      <c r="K267" s="82"/>
    </row>
    <row r="268" spans="1:11" ht="14.25" customHeight="1" x14ac:dyDescent="0.25">
      <c r="A268" s="72"/>
      <c r="B268" s="73"/>
      <c r="C268" s="80"/>
      <c r="D268" s="81"/>
      <c r="E268" s="81"/>
      <c r="F268" s="81"/>
      <c r="G268" s="81"/>
      <c r="H268" s="81"/>
      <c r="I268" s="81"/>
      <c r="J268" s="81"/>
      <c r="K268" s="82"/>
    </row>
    <row r="269" spans="1:11" ht="14.25" customHeight="1" x14ac:dyDescent="0.25">
      <c r="A269" s="72"/>
      <c r="B269" s="73"/>
      <c r="C269" s="80"/>
      <c r="D269" s="81"/>
      <c r="E269" s="81"/>
      <c r="F269" s="81"/>
      <c r="G269" s="81"/>
      <c r="H269" s="81"/>
      <c r="I269" s="81"/>
      <c r="J269" s="81"/>
      <c r="K269" s="82"/>
    </row>
    <row r="270" spans="1:11" ht="14.25" customHeight="1" thickBot="1" x14ac:dyDescent="0.3">
      <c r="A270" s="83"/>
      <c r="B270" s="84"/>
      <c r="C270" s="85"/>
      <c r="D270" s="86"/>
      <c r="E270" s="86"/>
      <c r="F270" s="86"/>
      <c r="G270" s="86"/>
      <c r="H270" s="86"/>
      <c r="I270" s="86"/>
      <c r="J270" s="86"/>
      <c r="K270" s="87"/>
    </row>
    <row r="271" spans="1:11" ht="14.25" customHeight="1" x14ac:dyDescent="0.25">
      <c r="A271" s="287" t="s">
        <v>113</v>
      </c>
      <c r="B271" s="288"/>
      <c r="C271" s="288"/>
      <c r="D271" s="288"/>
      <c r="E271" s="288"/>
      <c r="F271" s="288"/>
      <c r="G271" s="288"/>
      <c r="H271" s="288"/>
      <c r="I271" s="288"/>
      <c r="J271" s="288"/>
      <c r="K271" s="289"/>
    </row>
    <row r="272" spans="1:11" ht="14.25" customHeight="1" x14ac:dyDescent="0.25">
      <c r="A272" s="287" t="s">
        <v>22</v>
      </c>
      <c r="B272" s="288"/>
      <c r="C272" s="288"/>
      <c r="D272" s="288"/>
      <c r="E272" s="288"/>
      <c r="F272" s="288"/>
      <c r="G272" s="288"/>
      <c r="H272" s="288"/>
      <c r="I272" s="288"/>
      <c r="J272" s="288"/>
      <c r="K272" s="289"/>
    </row>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sheetData>
  <customSheetViews>
    <customSheetView guid="{E2D1A495-8887-4962-A155-52A1ACC89596}" showPageBreaks="1" printArea="1">
      <selection activeCell="H3" sqref="H3"/>
      <pageMargins left="0.7" right="0.7" top="0.75" bottom="0.75" header="0.3" footer="0.3"/>
      <pageSetup orientation="portrait" r:id="rId1"/>
    </customSheetView>
  </customSheetViews>
  <mergeCells count="14">
    <mergeCell ref="A272:K272"/>
    <mergeCell ref="A271:K271"/>
    <mergeCell ref="A8:K8"/>
    <mergeCell ref="A6:B6"/>
    <mergeCell ref="C6:K6"/>
    <mergeCell ref="A1:K1"/>
    <mergeCell ref="A2:K2"/>
    <mergeCell ref="A7:K7"/>
    <mergeCell ref="A3:B3"/>
    <mergeCell ref="C3:K3"/>
    <mergeCell ref="A4:B4"/>
    <mergeCell ref="C4:K4"/>
    <mergeCell ref="A5:B5"/>
    <mergeCell ref="F5:K5"/>
  </mergeCells>
  <conditionalFormatting sqref="C5:D5">
    <cfRule type="expression" dxfId="67" priority="1">
      <formula>#REF!</formula>
    </cfRule>
  </conditionalFormatting>
  <pageMargins left="0.7" right="0.7" top="0.75" bottom="0.75" header="0.3" footer="0.3"/>
  <pageSetup scale="83" orientation="portrait" r:id="rId2"/>
  <extLst>
    <ext xmlns:x14="http://schemas.microsoft.com/office/spreadsheetml/2009/9/main" uri="{78C0D931-6437-407d-A8EE-F0AAD7539E65}">
      <x14:conditionalFormattings>
        <x14:conditionalFormatting xmlns:xm="http://schemas.microsoft.com/office/excel/2006/main">
          <x14:cfRule type="expression" priority="3" id="{DBF4DCC8-5EC2-436E-A528-5EA326218FB3}">
            <xm:f>'Allocation Narrative'!#REF!</xm:f>
            <x14:dxf>
              <font>
                <color theme="0" tint="-0.499984740745262"/>
              </font>
              <fill>
                <patternFill>
                  <bgColor theme="0" tint="-0.24994659260841701"/>
                </patternFill>
              </fill>
            </x14:dxf>
          </x14:cfRule>
          <xm:sqref>C6</xm:sqref>
        </x14:conditionalFormatting>
        <x14:conditionalFormatting xmlns:xm="http://schemas.microsoft.com/office/excel/2006/main">
          <x14:cfRule type="expression" priority="4" id="{7AC42374-D391-4661-8A70-AC65F3E9CA0B}">
            <xm:f>'Allocation Narrative'!#REF!</xm:f>
            <x14:dxf>
              <font>
                <color theme="0" tint="-0.499984740745262"/>
              </font>
              <fill>
                <patternFill>
                  <bgColor theme="0" tint="-0.24994659260841701"/>
                </patternFill>
              </fill>
            </x14:dxf>
          </x14:cfRule>
          <xm:sqref>A3 A5:A6 C5:F5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9BE74-C474-43A4-BAFE-041C8C65F2DA}">
  <sheetPr>
    <tabColor theme="6" tint="0.39997558519241921"/>
  </sheetPr>
  <dimension ref="A1:S25"/>
  <sheetViews>
    <sheetView showGridLines="0" zoomScaleNormal="100" workbookViewId="0">
      <selection activeCell="A10" sqref="A10:G10"/>
    </sheetView>
  </sheetViews>
  <sheetFormatPr defaultColWidth="9" defaultRowHeight="11.5" x14ac:dyDescent="0.25"/>
  <cols>
    <col min="1" max="1" width="4.5" style="55" customWidth="1"/>
    <col min="2" max="2" width="14.08203125" style="55" customWidth="1"/>
    <col min="3" max="3" width="12.08203125" style="55" customWidth="1"/>
    <col min="4" max="4" width="9.58203125" style="55" customWidth="1"/>
    <col min="5" max="5" width="7.5" style="55" customWidth="1"/>
    <col min="6" max="6" width="9.75" style="55" customWidth="1"/>
    <col min="7" max="7" width="8.83203125" style="55" customWidth="1"/>
    <col min="8" max="17" width="10.33203125" style="55" customWidth="1"/>
    <col min="18" max="18" width="15.25" style="55" customWidth="1"/>
    <col min="19" max="16384" width="9" style="55"/>
  </cols>
  <sheetData>
    <row r="1" spans="1:19" ht="14.25" customHeight="1" x14ac:dyDescent="0.3">
      <c r="A1" s="471" t="s">
        <v>114</v>
      </c>
      <c r="B1" s="492"/>
      <c r="C1" s="492"/>
      <c r="D1" s="492"/>
      <c r="E1" s="492"/>
      <c r="F1" s="492"/>
      <c r="G1" s="492"/>
      <c r="H1" s="492"/>
      <c r="I1" s="492"/>
      <c r="J1" s="492"/>
      <c r="K1" s="492"/>
      <c r="L1" s="492"/>
      <c r="M1" s="492"/>
      <c r="N1" s="492"/>
      <c r="O1" s="492"/>
      <c r="P1" s="492"/>
      <c r="Q1" s="493"/>
      <c r="R1" s="69"/>
    </row>
    <row r="2" spans="1:19" s="57" customFormat="1" ht="5.25" customHeight="1" x14ac:dyDescent="0.3">
      <c r="A2" s="494" t="s">
        <v>89</v>
      </c>
      <c r="B2" s="495"/>
      <c r="C2" s="495"/>
      <c r="D2" s="495"/>
      <c r="E2" s="495"/>
      <c r="F2" s="495"/>
      <c r="G2" s="495"/>
      <c r="H2" s="495"/>
      <c r="I2" s="495"/>
      <c r="J2" s="495"/>
      <c r="K2" s="495"/>
      <c r="L2" s="495"/>
      <c r="M2" s="495"/>
      <c r="N2" s="495"/>
      <c r="O2" s="495"/>
      <c r="P2" s="495"/>
      <c r="Q2" s="496"/>
      <c r="R2" s="70"/>
    </row>
    <row r="3" spans="1:19" ht="14.25" customHeight="1" x14ac:dyDescent="0.25">
      <c r="A3" s="270" t="s">
        <v>21</v>
      </c>
      <c r="B3" s="311"/>
      <c r="C3" s="346">
        <f>IF('Provider Demographics'!$D$3="","",'Provider Demographics'!$D$3)</f>
        <v>1234567</v>
      </c>
      <c r="D3" s="347"/>
      <c r="E3" s="347"/>
      <c r="F3" s="347"/>
      <c r="G3" s="347"/>
      <c r="H3" s="347"/>
      <c r="I3" s="347"/>
      <c r="J3" s="347"/>
      <c r="K3" s="347"/>
      <c r="L3" s="347"/>
      <c r="M3" s="347"/>
      <c r="N3" s="347"/>
      <c r="O3" s="347"/>
      <c r="P3" s="347"/>
      <c r="Q3" s="348"/>
      <c r="R3" s="58"/>
      <c r="S3" s="58"/>
    </row>
    <row r="4" spans="1:19" ht="14.25" customHeight="1" x14ac:dyDescent="0.25">
      <c r="A4" s="473" t="s">
        <v>20</v>
      </c>
      <c r="B4" s="474"/>
      <c r="C4" s="346">
        <f>IF('Provider Demographics'!$D$4="","",'Provider Demographics'!$D$4)</f>
        <v>1234567890</v>
      </c>
      <c r="D4" s="347"/>
      <c r="E4" s="347"/>
      <c r="F4" s="347"/>
      <c r="G4" s="347"/>
      <c r="H4" s="347"/>
      <c r="I4" s="347"/>
      <c r="J4" s="347"/>
      <c r="K4" s="347"/>
      <c r="L4" s="347"/>
      <c r="M4" s="347"/>
      <c r="N4" s="347"/>
      <c r="O4" s="347"/>
      <c r="P4" s="347"/>
      <c r="Q4" s="348"/>
      <c r="R4" s="58"/>
      <c r="S4" s="58"/>
    </row>
    <row r="5" spans="1:19" ht="14.25" customHeight="1" x14ac:dyDescent="0.25">
      <c r="A5" s="270" t="s">
        <v>10</v>
      </c>
      <c r="B5" s="311"/>
      <c r="C5" s="9" t="s">
        <v>13</v>
      </c>
      <c r="D5" s="125">
        <f>IF('Provider Demographics'!E5="","",'Provider Demographics'!$E$5)</f>
        <v>44743</v>
      </c>
      <c r="E5" s="1" t="s">
        <v>1</v>
      </c>
      <c r="F5" s="469">
        <f>IF('Provider Demographics'!$G$5="","",'Provider Demographics'!$G$5)</f>
        <v>45107</v>
      </c>
      <c r="G5" s="469"/>
      <c r="H5" s="469"/>
      <c r="I5" s="469"/>
      <c r="J5" s="469"/>
      <c r="K5" s="469"/>
      <c r="L5" s="469"/>
      <c r="M5" s="469"/>
      <c r="N5" s="469"/>
      <c r="O5" s="469"/>
      <c r="P5" s="469"/>
      <c r="Q5" s="470"/>
      <c r="R5" s="58"/>
    </row>
    <row r="6" spans="1:19" ht="14.25" customHeight="1" thickBot="1" x14ac:dyDescent="0.3">
      <c r="A6" s="463" t="s">
        <v>11</v>
      </c>
      <c r="B6" s="464"/>
      <c r="C6" s="460" t="s">
        <v>173</v>
      </c>
      <c r="D6" s="461"/>
      <c r="E6" s="461"/>
      <c r="F6" s="461"/>
      <c r="G6" s="461"/>
      <c r="H6" s="461"/>
      <c r="I6" s="461"/>
      <c r="J6" s="461"/>
      <c r="K6" s="461"/>
      <c r="L6" s="461"/>
      <c r="M6" s="461"/>
      <c r="N6" s="461"/>
      <c r="O6" s="461"/>
      <c r="P6" s="461"/>
      <c r="Q6" s="462"/>
      <c r="R6" s="7"/>
    </row>
    <row r="7" spans="1:19" ht="14.25" customHeight="1" thickBot="1" x14ac:dyDescent="0.3">
      <c r="A7" s="497" t="s">
        <v>162</v>
      </c>
      <c r="B7" s="497"/>
      <c r="C7" s="497"/>
      <c r="D7" s="497"/>
      <c r="E7" s="497"/>
      <c r="F7" s="497"/>
      <c r="G7" s="497"/>
      <c r="H7" s="497"/>
      <c r="I7" s="497"/>
      <c r="J7" s="497"/>
      <c r="K7" s="497"/>
      <c r="L7" s="497"/>
      <c r="M7" s="497"/>
      <c r="N7" s="497"/>
      <c r="O7" s="497"/>
      <c r="P7" s="497"/>
      <c r="Q7" s="497"/>
      <c r="R7" s="54"/>
    </row>
    <row r="8" spans="1:19" ht="14.25" customHeight="1" x14ac:dyDescent="0.25">
      <c r="A8" s="335" t="s">
        <v>174</v>
      </c>
      <c r="B8" s="336"/>
      <c r="C8" s="336"/>
      <c r="D8" s="336"/>
      <c r="E8" s="336"/>
      <c r="F8" s="336"/>
      <c r="G8" s="336"/>
      <c r="H8" s="336"/>
      <c r="I8" s="336"/>
      <c r="J8" s="336"/>
      <c r="K8" s="336"/>
      <c r="L8" s="336"/>
      <c r="M8" s="336"/>
      <c r="N8" s="336"/>
      <c r="O8" s="336"/>
      <c r="P8" s="336"/>
      <c r="Q8" s="337"/>
    </row>
    <row r="9" spans="1:19" ht="24.75" customHeight="1" x14ac:dyDescent="0.25">
      <c r="A9" s="500" t="s">
        <v>178</v>
      </c>
      <c r="B9" s="501"/>
      <c r="C9" s="501"/>
      <c r="D9" s="501"/>
      <c r="E9" s="501"/>
      <c r="F9" s="501"/>
      <c r="G9" s="502"/>
      <c r="H9" s="94" t="s">
        <v>104</v>
      </c>
      <c r="I9" s="94" t="s">
        <v>105</v>
      </c>
      <c r="J9" s="97" t="s">
        <v>106</v>
      </c>
      <c r="K9" s="97" t="s">
        <v>107</v>
      </c>
      <c r="L9" s="97" t="s">
        <v>108</v>
      </c>
      <c r="M9" s="97" t="s">
        <v>109</v>
      </c>
      <c r="N9" s="97" t="s">
        <v>110</v>
      </c>
      <c r="O9" s="97" t="s">
        <v>111</v>
      </c>
      <c r="P9" s="94" t="s">
        <v>112</v>
      </c>
      <c r="Q9" s="102" t="s">
        <v>156</v>
      </c>
    </row>
    <row r="10" spans="1:19" ht="14.25" customHeight="1" x14ac:dyDescent="0.25">
      <c r="A10" s="279" t="s">
        <v>175</v>
      </c>
      <c r="B10" s="280"/>
      <c r="C10" s="280"/>
      <c r="D10" s="280"/>
      <c r="E10" s="280"/>
      <c r="F10" s="280"/>
      <c r="G10" s="357"/>
      <c r="H10" s="126"/>
      <c r="I10" s="126"/>
      <c r="J10" s="127"/>
      <c r="K10" s="127"/>
      <c r="L10" s="127"/>
      <c r="M10" s="127"/>
      <c r="N10" s="127"/>
      <c r="O10" s="127"/>
      <c r="P10" s="126"/>
      <c r="Q10" s="128">
        <f>SUM(H10:P10)</f>
        <v>0</v>
      </c>
    </row>
    <row r="11" spans="1:19" ht="14.25" customHeight="1" x14ac:dyDescent="0.25">
      <c r="A11" s="279" t="s">
        <v>176</v>
      </c>
      <c r="B11" s="280"/>
      <c r="C11" s="280"/>
      <c r="D11" s="280"/>
      <c r="E11" s="280"/>
      <c r="F11" s="280"/>
      <c r="G11" s="357"/>
      <c r="H11" s="126"/>
      <c r="I11" s="126"/>
      <c r="J11" s="127"/>
      <c r="K11" s="127"/>
      <c r="L11" s="127"/>
      <c r="M11" s="127"/>
      <c r="N11" s="127"/>
      <c r="O11" s="127"/>
      <c r="P11" s="126"/>
      <c r="Q11" s="128">
        <f>SUM(H11:P11)</f>
        <v>0</v>
      </c>
    </row>
    <row r="12" spans="1:19" ht="14.25" customHeight="1" thickBot="1" x14ac:dyDescent="0.3">
      <c r="A12" s="503" t="s">
        <v>177</v>
      </c>
      <c r="B12" s="375"/>
      <c r="C12" s="375"/>
      <c r="D12" s="375"/>
      <c r="E12" s="375"/>
      <c r="F12" s="375"/>
      <c r="G12" s="504"/>
      <c r="H12" s="129">
        <f>SUM(H10:H11)</f>
        <v>0</v>
      </c>
      <c r="I12" s="129">
        <f t="shared" ref="I12:P12" si="0">SUM(I10:I11)</f>
        <v>0</v>
      </c>
      <c r="J12" s="129">
        <f t="shared" si="0"/>
        <v>0</v>
      </c>
      <c r="K12" s="129">
        <f t="shared" si="0"/>
        <v>0</v>
      </c>
      <c r="L12" s="129">
        <f t="shared" si="0"/>
        <v>0</v>
      </c>
      <c r="M12" s="129">
        <f t="shared" si="0"/>
        <v>0</v>
      </c>
      <c r="N12" s="129">
        <f t="shared" si="0"/>
        <v>0</v>
      </c>
      <c r="O12" s="129">
        <f t="shared" si="0"/>
        <v>0</v>
      </c>
      <c r="P12" s="129">
        <f t="shared" si="0"/>
        <v>0</v>
      </c>
      <c r="Q12" s="130">
        <f>SUM(Q10:Q11)</f>
        <v>0</v>
      </c>
    </row>
    <row r="13" spans="1:19" ht="14.25" customHeight="1" x14ac:dyDescent="0.25">
      <c r="A13" s="505" t="s">
        <v>113</v>
      </c>
      <c r="B13" s="505"/>
      <c r="C13" s="505"/>
      <c r="D13" s="505"/>
      <c r="E13" s="505"/>
      <c r="F13" s="505"/>
      <c r="G13" s="505"/>
      <c r="H13" s="505"/>
      <c r="I13" s="505"/>
      <c r="J13" s="505"/>
      <c r="K13" s="505"/>
      <c r="L13" s="505"/>
      <c r="M13" s="505"/>
      <c r="N13" s="505"/>
      <c r="O13" s="505"/>
      <c r="P13" s="505"/>
      <c r="Q13" s="506"/>
    </row>
    <row r="14" spans="1:19" ht="14.25" customHeight="1" x14ac:dyDescent="0.25">
      <c r="A14" s="498" t="s">
        <v>22</v>
      </c>
      <c r="B14" s="499"/>
      <c r="C14" s="499"/>
      <c r="D14" s="499"/>
      <c r="E14" s="499"/>
      <c r="F14" s="499"/>
      <c r="G14" s="499"/>
      <c r="H14" s="499"/>
      <c r="I14" s="499"/>
      <c r="J14" s="499"/>
      <c r="K14" s="499"/>
      <c r="L14" s="499"/>
      <c r="M14" s="499"/>
      <c r="N14" s="499"/>
      <c r="O14" s="499"/>
      <c r="P14" s="499"/>
      <c r="Q14" s="269"/>
    </row>
    <row r="15" spans="1:19" ht="14.25" customHeight="1" x14ac:dyDescent="0.25"/>
    <row r="16" spans="1:19"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sheetData>
  <mergeCells count="18">
    <mergeCell ref="A13:Q13"/>
    <mergeCell ref="A14:Q14"/>
    <mergeCell ref="A9:G9"/>
    <mergeCell ref="A10:G10"/>
    <mergeCell ref="A11:G11"/>
    <mergeCell ref="A12:G12"/>
    <mergeCell ref="A8:Q8"/>
    <mergeCell ref="A1:Q1"/>
    <mergeCell ref="A2:Q2"/>
    <mergeCell ref="A3:B3"/>
    <mergeCell ref="C3:Q3"/>
    <mergeCell ref="A4:B4"/>
    <mergeCell ref="C4:Q4"/>
    <mergeCell ref="A5:B5"/>
    <mergeCell ref="F5:Q5"/>
    <mergeCell ref="A6:B6"/>
    <mergeCell ref="C6:Q6"/>
    <mergeCell ref="A7:Q7"/>
  </mergeCells>
  <conditionalFormatting sqref="H10:Q12 A10:A13">
    <cfRule type="expression" dxfId="64" priority="27">
      <formula>TEXT(#REF!,"0000")="True"</formula>
    </cfRule>
  </conditionalFormatting>
  <conditionalFormatting sqref="Q10:Q11">
    <cfRule type="expression" dxfId="63" priority="26">
      <formula>TEXT(#REF!,"0000")="True"</formula>
    </cfRule>
  </conditionalFormatting>
  <conditionalFormatting sqref="C5:D5">
    <cfRule type="expression" dxfId="62" priority="25">
      <formula>#REF!</formula>
    </cfRule>
  </conditionalFormatting>
  <conditionalFormatting sqref="O10:O11">
    <cfRule type="expression" dxfId="61" priority="24">
      <formula>TEXT(#REF!,"0000")="True"</formula>
    </cfRule>
  </conditionalFormatting>
  <conditionalFormatting sqref="N10:N11">
    <cfRule type="expression" dxfId="60" priority="23">
      <formula>TEXT(#REF!,"0000")="True"</formula>
    </cfRule>
  </conditionalFormatting>
  <conditionalFormatting sqref="M10:M11">
    <cfRule type="expression" dxfId="59" priority="22">
      <formula>TEXT(#REF!,"0000")="True"</formula>
    </cfRule>
  </conditionalFormatting>
  <conditionalFormatting sqref="L10:L11">
    <cfRule type="expression" dxfId="58" priority="21">
      <formula>TEXT(#REF!,"0000")="True"</formula>
    </cfRule>
  </conditionalFormatting>
  <conditionalFormatting sqref="K10:K11">
    <cfRule type="expression" dxfId="57" priority="20">
      <formula>TEXT(#REF!,"0000")="True"</formula>
    </cfRule>
  </conditionalFormatting>
  <conditionalFormatting sqref="J10:J11">
    <cfRule type="expression" dxfId="56" priority="19">
      <formula>TEXT(#REF!,"0000")="True"</formula>
    </cfRule>
  </conditionalFormatting>
  <conditionalFormatting sqref="I10:I11">
    <cfRule type="expression" dxfId="55" priority="18">
      <formula>TEXT(#REF!,"0000")="True"</formula>
    </cfRule>
  </conditionalFormatting>
  <conditionalFormatting sqref="H10:H11">
    <cfRule type="expression" dxfId="54" priority="17">
      <formula>TEXT(#REF!,"0000")="True"</formula>
    </cfRule>
  </conditionalFormatting>
  <conditionalFormatting sqref="P9:Q9">
    <cfRule type="expression" dxfId="53" priority="16">
      <formula>#REF!</formula>
    </cfRule>
  </conditionalFormatting>
  <conditionalFormatting sqref="H9">
    <cfRule type="expression" dxfId="52" priority="15">
      <formula>#REF!</formula>
    </cfRule>
  </conditionalFormatting>
  <conditionalFormatting sqref="I9">
    <cfRule type="expression" dxfId="51" priority="14">
      <formula>#REF!</formula>
    </cfRule>
  </conditionalFormatting>
  <conditionalFormatting sqref="J9:N9">
    <cfRule type="expression" dxfId="50" priority="13">
      <formula>#REF!</formula>
    </cfRule>
  </conditionalFormatting>
  <conditionalFormatting sqref="O9">
    <cfRule type="expression" dxfId="49" priority="12">
      <formula>#REF!</formula>
    </cfRule>
  </conditionalFormatting>
  <conditionalFormatting sqref="P10:P11">
    <cfRule type="expression" dxfId="48" priority="11">
      <formula>TEXT(#REF!,"0000")="True"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8" id="{A8A2AFA7-B747-47D9-B8C7-31698548EE87}">
            <xm:f>'Allocation Narrative'!#REF!</xm:f>
            <x14:dxf>
              <font>
                <color theme="0" tint="-0.499984740745262"/>
              </font>
              <fill>
                <patternFill>
                  <bgColor theme="0" tint="-0.24994659260841701"/>
                </patternFill>
              </fill>
            </x14:dxf>
          </x14:cfRule>
          <xm:sqref>C6</xm:sqref>
        </x14:conditionalFormatting>
        <x14:conditionalFormatting xmlns:xm="http://schemas.microsoft.com/office/excel/2006/main">
          <x14:cfRule type="expression" priority="29" id="{C6603775-3FEE-46F9-A883-7878E0142113}">
            <xm:f>'Allocation Narrative'!#REF!</xm:f>
            <x14:dxf>
              <font>
                <color theme="0" tint="-0.499984740745262"/>
              </font>
              <fill>
                <patternFill>
                  <bgColor theme="0" tint="-0.24994659260841701"/>
                </patternFill>
              </fill>
            </x14:dxf>
          </x14:cfRule>
          <xm:sqref>A3 A5:A6 C5:F5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6" tint="0.39997558519241921"/>
  </sheetPr>
  <dimension ref="A1:R40"/>
  <sheetViews>
    <sheetView showGridLines="0" zoomScale="115" zoomScaleNormal="115" workbookViewId="0">
      <selection sqref="A1:O1"/>
    </sheetView>
  </sheetViews>
  <sheetFormatPr defaultColWidth="9" defaultRowHeight="11.5" x14ac:dyDescent="0.25"/>
  <cols>
    <col min="1" max="1" width="18.58203125" style="55" customWidth="1"/>
    <col min="2" max="2" width="9.08203125" style="55" customWidth="1"/>
    <col min="3" max="3" width="17.5" style="55" customWidth="1"/>
    <col min="4" max="4" width="9.08203125" style="55" customWidth="1"/>
    <col min="5" max="5" width="17.5" style="55" customWidth="1"/>
    <col min="6" max="15" width="11.83203125" style="55" customWidth="1"/>
    <col min="16" max="16" width="6.58203125" style="55" customWidth="1"/>
    <col min="17" max="16384" width="9" style="55"/>
  </cols>
  <sheetData>
    <row r="1" spans="1:18" ht="14.25" customHeight="1" thickBot="1" x14ac:dyDescent="0.35">
      <c r="A1" s="516" t="s">
        <v>114</v>
      </c>
      <c r="B1" s="517"/>
      <c r="C1" s="517"/>
      <c r="D1" s="517"/>
      <c r="E1" s="517"/>
      <c r="F1" s="517"/>
      <c r="G1" s="517"/>
      <c r="H1" s="517"/>
      <c r="I1" s="517"/>
      <c r="J1" s="517"/>
      <c r="K1" s="517"/>
      <c r="L1" s="517"/>
      <c r="M1" s="517"/>
      <c r="N1" s="517"/>
      <c r="O1" s="518"/>
      <c r="R1" s="47"/>
    </row>
    <row r="2" spans="1:18" ht="5.25" customHeight="1" x14ac:dyDescent="0.3">
      <c r="A2" s="526" t="s">
        <v>89</v>
      </c>
      <c r="B2" s="527"/>
      <c r="C2" s="527"/>
      <c r="D2" s="527"/>
      <c r="E2" s="527"/>
      <c r="F2" s="527"/>
      <c r="G2" s="527"/>
      <c r="H2" s="527"/>
      <c r="I2" s="527"/>
      <c r="J2" s="527"/>
      <c r="K2" s="527"/>
      <c r="L2" s="527"/>
      <c r="M2" s="527"/>
      <c r="N2" s="527"/>
      <c r="O2" s="528"/>
      <c r="R2" s="47"/>
    </row>
    <row r="3" spans="1:18" ht="14.25" customHeight="1" x14ac:dyDescent="0.3">
      <c r="A3" s="37" t="s">
        <v>21</v>
      </c>
      <c r="B3" s="529">
        <f>IF('Provider Demographics'!$D$3="","",'Provider Demographics'!$D$3)</f>
        <v>1234567</v>
      </c>
      <c r="C3" s="529"/>
      <c r="D3" s="529"/>
      <c r="E3" s="529"/>
      <c r="F3" s="346"/>
      <c r="G3" s="346"/>
      <c r="H3" s="346"/>
      <c r="I3" s="346"/>
      <c r="J3" s="346"/>
      <c r="K3" s="346"/>
      <c r="L3" s="346"/>
      <c r="M3" s="346"/>
      <c r="N3" s="346"/>
      <c r="O3" s="530"/>
      <c r="R3" s="48"/>
    </row>
    <row r="4" spans="1:18" ht="14.25" customHeight="1" x14ac:dyDescent="0.3">
      <c r="A4" s="44" t="s">
        <v>20</v>
      </c>
      <c r="B4" s="529">
        <f>IF('Provider Demographics'!$D$4="","",'Provider Demographics'!$D$4)</f>
        <v>1234567890</v>
      </c>
      <c r="C4" s="529"/>
      <c r="D4" s="529"/>
      <c r="E4" s="529"/>
      <c r="F4" s="346"/>
      <c r="G4" s="346"/>
      <c r="H4" s="346"/>
      <c r="I4" s="346"/>
      <c r="J4" s="346"/>
      <c r="K4" s="346"/>
      <c r="L4" s="346"/>
      <c r="M4" s="346"/>
      <c r="N4" s="346"/>
      <c r="O4" s="530"/>
      <c r="R4" s="48"/>
    </row>
    <row r="5" spans="1:18" ht="14.25" customHeight="1" x14ac:dyDescent="0.3">
      <c r="A5" s="37" t="s">
        <v>10</v>
      </c>
      <c r="B5" s="9" t="s">
        <v>13</v>
      </c>
      <c r="C5" s="45">
        <f>IF('Provider Demographics'!E5="","",'Provider Demographics'!$E$5)</f>
        <v>44743</v>
      </c>
      <c r="D5" s="28" t="s">
        <v>1</v>
      </c>
      <c r="E5" s="469">
        <f>IF('Provider Demographics'!$G$5="","",'Provider Demographics'!$G$5)</f>
        <v>45107</v>
      </c>
      <c r="F5" s="469"/>
      <c r="G5" s="469"/>
      <c r="H5" s="469"/>
      <c r="I5" s="469"/>
      <c r="J5" s="469"/>
      <c r="K5" s="469"/>
      <c r="L5" s="469"/>
      <c r="M5" s="469"/>
      <c r="N5" s="469"/>
      <c r="O5" s="470"/>
      <c r="R5" s="48"/>
    </row>
    <row r="6" spans="1:18" ht="14.25" customHeight="1" thickBot="1" x14ac:dyDescent="0.3">
      <c r="A6" s="13" t="s">
        <v>11</v>
      </c>
      <c r="B6" s="531" t="s">
        <v>116</v>
      </c>
      <c r="C6" s="531"/>
      <c r="D6" s="531"/>
      <c r="E6" s="531"/>
      <c r="F6" s="460"/>
      <c r="G6" s="460"/>
      <c r="H6" s="460"/>
      <c r="I6" s="460"/>
      <c r="J6" s="460"/>
      <c r="K6" s="460"/>
      <c r="L6" s="460"/>
      <c r="M6" s="460"/>
      <c r="N6" s="460"/>
      <c r="O6" s="532"/>
    </row>
    <row r="7" spans="1:18" ht="14.25" customHeight="1" thickBot="1" x14ac:dyDescent="0.3">
      <c r="A7" s="327" t="s">
        <v>90</v>
      </c>
      <c r="B7" s="327"/>
      <c r="C7" s="327"/>
      <c r="D7" s="327"/>
      <c r="E7" s="327"/>
      <c r="F7" s="327"/>
      <c r="G7" s="327"/>
      <c r="H7" s="327"/>
      <c r="I7" s="327"/>
      <c r="J7" s="327"/>
      <c r="K7" s="327"/>
      <c r="L7" s="327"/>
      <c r="M7" s="327"/>
      <c r="N7" s="327"/>
      <c r="O7" s="327"/>
      <c r="P7" s="54"/>
    </row>
    <row r="8" spans="1:18" ht="14.25" customHeight="1" x14ac:dyDescent="0.25">
      <c r="A8" s="335" t="s">
        <v>115</v>
      </c>
      <c r="B8" s="336"/>
      <c r="C8" s="336"/>
      <c r="D8" s="336"/>
      <c r="E8" s="336"/>
      <c r="F8" s="336"/>
      <c r="G8" s="336"/>
      <c r="H8" s="336"/>
      <c r="I8" s="336"/>
      <c r="J8" s="336"/>
      <c r="K8" s="336"/>
      <c r="L8" s="336"/>
      <c r="M8" s="336"/>
      <c r="N8" s="336"/>
      <c r="O8" s="337"/>
    </row>
    <row r="9" spans="1:18" ht="24.75" customHeight="1" x14ac:dyDescent="0.25">
      <c r="A9" s="514" t="s">
        <v>7</v>
      </c>
      <c r="B9" s="515"/>
      <c r="C9" s="515"/>
      <c r="D9" s="515"/>
      <c r="E9" s="515"/>
      <c r="F9" s="94" t="s">
        <v>104</v>
      </c>
      <c r="G9" s="97" t="s">
        <v>105</v>
      </c>
      <c r="H9" s="97" t="s">
        <v>106</v>
      </c>
      <c r="I9" s="97" t="s">
        <v>107</v>
      </c>
      <c r="J9" s="97" t="s">
        <v>108</v>
      </c>
      <c r="K9" s="97" t="s">
        <v>109</v>
      </c>
      <c r="L9" s="97" t="s">
        <v>110</v>
      </c>
      <c r="M9" s="97" t="s">
        <v>111</v>
      </c>
      <c r="N9" s="94" t="s">
        <v>112</v>
      </c>
      <c r="O9" s="102" t="s">
        <v>156</v>
      </c>
    </row>
    <row r="10" spans="1:18" ht="14.25" customHeight="1" x14ac:dyDescent="0.25">
      <c r="A10" s="270" t="s">
        <v>426</v>
      </c>
      <c r="B10" s="271"/>
      <c r="C10" s="271"/>
      <c r="D10" s="271"/>
      <c r="E10" s="311"/>
      <c r="F10" s="89">
        <f>+'Financial Summary'!D49</f>
        <v>2597100</v>
      </c>
      <c r="G10" s="89">
        <f>+'Financial Summary'!E49</f>
        <v>201500</v>
      </c>
      <c r="H10" s="89">
        <f>+'Financial Summary'!F49</f>
        <v>12836500</v>
      </c>
      <c r="I10" s="89">
        <f>+'Financial Summary'!G49</f>
        <v>2782200</v>
      </c>
      <c r="J10" s="89">
        <f>+'Financial Summary'!H49</f>
        <v>2266050</v>
      </c>
      <c r="K10" s="89">
        <f>+'Financial Summary'!I49</f>
        <v>181100</v>
      </c>
      <c r="L10" s="89">
        <f>+'Financial Summary'!J49</f>
        <v>2630750</v>
      </c>
      <c r="M10" s="89">
        <f>+'Financial Summary'!K49</f>
        <v>4677316</v>
      </c>
      <c r="N10" s="89">
        <f>+'Financial Summary'!L49</f>
        <v>2523600</v>
      </c>
      <c r="O10" s="103">
        <f>SUM(F10:N10)</f>
        <v>30696116</v>
      </c>
    </row>
    <row r="11" spans="1:18" ht="14.25" customHeight="1" x14ac:dyDescent="0.25">
      <c r="A11" s="270" t="s">
        <v>429</v>
      </c>
      <c r="B11" s="271"/>
      <c r="C11" s="271"/>
      <c r="D11" s="271"/>
      <c r="E11" s="311"/>
      <c r="F11" s="212">
        <f>'Projected Needs'!D49</f>
        <v>232845</v>
      </c>
      <c r="G11" s="212">
        <f>'Projected Needs'!E49</f>
        <v>9675</v>
      </c>
      <c r="H11" s="212">
        <f>'Projected Needs'!F49</f>
        <v>1880245</v>
      </c>
      <c r="I11" s="212">
        <f>'Projected Needs'!G49</f>
        <v>30960</v>
      </c>
      <c r="J11" s="212">
        <f>'Projected Needs'!H49</f>
        <v>1465897.5</v>
      </c>
      <c r="K11" s="212">
        <f>'Projected Needs'!I49</f>
        <v>9030</v>
      </c>
      <c r="L11" s="212">
        <f>'Projected Needs'!J49</f>
        <v>259612.5</v>
      </c>
      <c r="M11" s="212">
        <f>'Projected Needs'!K49</f>
        <v>801315.8</v>
      </c>
      <c r="N11" s="212">
        <f>'Projected Needs'!L49</f>
        <v>124162.5</v>
      </c>
      <c r="O11" s="213">
        <f>SUM(F11:N11)</f>
        <v>4813743.3</v>
      </c>
    </row>
    <row r="12" spans="1:18" ht="14.25" customHeight="1" thickBot="1" x14ac:dyDescent="0.3">
      <c r="A12" s="522" t="s">
        <v>430</v>
      </c>
      <c r="B12" s="523"/>
      <c r="C12" s="523"/>
      <c r="D12" s="523"/>
      <c r="E12" s="524"/>
      <c r="F12" s="95">
        <f>+'Indirect Cost Allocation'!$H$24*'Financial Summary'!C50 + 'Financial Summary'!C50*'Projected Needs'!$M$78</f>
        <v>0</v>
      </c>
      <c r="G12" s="95">
        <f>+'Indirect Cost Allocation'!$H$24*'Financial Summary'!E50 + 'Financial Summary'!E50*'Projected Needs'!$M$78</f>
        <v>9289.3658198360918</v>
      </c>
      <c r="H12" s="95">
        <f>+'Indirect Cost Allocation'!$H$24*'Financial Summary'!F50 + 'Financial Summary'!F50*'Projected Needs'!$M$78</f>
        <v>591776.39874107193</v>
      </c>
      <c r="I12" s="95">
        <f>+'Indirect Cost Allocation'!$H$24*'Financial Summary'!G50 + 'Financial Summary'!G50*'Projected Needs'!$M$78</f>
        <v>128262.39992033734</v>
      </c>
      <c r="J12" s="95">
        <f>+'Indirect Cost Allocation'!$H$24*'Financial Summary'!H50 + 'Financial Summary'!H50*'Projected Needs'!$M$78</f>
        <v>104467.33208952643</v>
      </c>
      <c r="K12" s="95">
        <f>+'Indirect Cost Allocation'!$H$24*'Financial Summary'!I50 + 'Financial Summary'!I50*'Projected Needs'!$M$78</f>
        <v>8348.9039700859357</v>
      </c>
      <c r="L12" s="95">
        <f>+'Indirect Cost Allocation'!$H$24*'Financial Summary'!J50 + 'Financial Summary'!J50*'Projected Needs'!$M$78</f>
        <v>121280.39270736376</v>
      </c>
      <c r="M12" s="95">
        <f>+'Indirect Cost Allocation'!$H$24*'Financial Summary'!K50 + 'Financial Summary'!K50*'Projected Needs'!$M$78</f>
        <v>215629.27731499984</v>
      </c>
      <c r="N12" s="95">
        <f>+'Indirect Cost Allocation'!$H$24*'Financial Summary'!L50 + 'Financial Summary'!L50*'Projected Needs'!$M$78</f>
        <v>116340.66294262213</v>
      </c>
      <c r="O12" s="105">
        <f>SUM(F12:N12)</f>
        <v>1295394.7335058434</v>
      </c>
    </row>
    <row r="13" spans="1:18" ht="14.25" customHeight="1" thickTop="1" thickBot="1" x14ac:dyDescent="0.3">
      <c r="A13" s="519" t="s">
        <v>431</v>
      </c>
      <c r="B13" s="520"/>
      <c r="C13" s="520"/>
      <c r="D13" s="520"/>
      <c r="E13" s="521"/>
      <c r="F13" s="96">
        <f t="shared" ref="F13:O13" si="0">F12+F10</f>
        <v>2597100</v>
      </c>
      <c r="G13" s="99">
        <f t="shared" si="0"/>
        <v>210789.36581983609</v>
      </c>
      <c r="H13" s="99">
        <f t="shared" si="0"/>
        <v>13428276.398741072</v>
      </c>
      <c r="I13" s="99">
        <f t="shared" si="0"/>
        <v>2910462.3999203374</v>
      </c>
      <c r="J13" s="99">
        <f t="shared" si="0"/>
        <v>2370517.3320895266</v>
      </c>
      <c r="K13" s="99">
        <f t="shared" si="0"/>
        <v>189448.90397008593</v>
      </c>
      <c r="L13" s="99">
        <f t="shared" si="0"/>
        <v>2752030.3927073637</v>
      </c>
      <c r="M13" s="99">
        <f t="shared" si="0"/>
        <v>4892945.2773150001</v>
      </c>
      <c r="N13" s="123">
        <f>N12+N10</f>
        <v>2639940.6629426223</v>
      </c>
      <c r="O13" s="106">
        <f t="shared" si="0"/>
        <v>31991510.733505845</v>
      </c>
    </row>
    <row r="14" spans="1:18" ht="14.25" customHeight="1" thickBot="1" x14ac:dyDescent="0.3">
      <c r="A14" s="327" t="s">
        <v>91</v>
      </c>
      <c r="B14" s="327"/>
      <c r="C14" s="327"/>
      <c r="D14" s="327"/>
      <c r="E14" s="327"/>
      <c r="F14" s="327"/>
      <c r="G14" s="327"/>
      <c r="H14" s="327"/>
      <c r="I14" s="327"/>
      <c r="J14" s="327"/>
      <c r="K14" s="327"/>
      <c r="L14" s="327"/>
      <c r="M14" s="327"/>
      <c r="N14" s="327"/>
      <c r="O14" s="327"/>
    </row>
    <row r="15" spans="1:18" ht="14.25" customHeight="1" x14ac:dyDescent="0.25">
      <c r="A15" s="335" t="s">
        <v>427</v>
      </c>
      <c r="B15" s="336"/>
      <c r="C15" s="336"/>
      <c r="D15" s="336"/>
      <c r="E15" s="336"/>
      <c r="F15" s="336"/>
      <c r="G15" s="336"/>
      <c r="H15" s="336"/>
      <c r="I15" s="336"/>
      <c r="J15" s="336"/>
      <c r="K15" s="336"/>
      <c r="L15" s="336"/>
      <c r="M15" s="336"/>
      <c r="N15" s="336"/>
      <c r="O15" s="337"/>
    </row>
    <row r="16" spans="1:18" ht="24.75" customHeight="1" x14ac:dyDescent="0.25">
      <c r="A16" s="512" t="s">
        <v>7</v>
      </c>
      <c r="B16" s="513"/>
      <c r="C16" s="513"/>
      <c r="D16" s="513"/>
      <c r="E16" s="513"/>
      <c r="F16" s="94" t="s">
        <v>104</v>
      </c>
      <c r="G16" s="97" t="s">
        <v>105</v>
      </c>
      <c r="H16" s="97" t="s">
        <v>106</v>
      </c>
      <c r="I16" s="97" t="s">
        <v>107</v>
      </c>
      <c r="J16" s="97" t="s">
        <v>108</v>
      </c>
      <c r="K16" s="97" t="s">
        <v>109</v>
      </c>
      <c r="L16" s="97" t="s">
        <v>110</v>
      </c>
      <c r="M16" s="97" t="s">
        <v>111</v>
      </c>
      <c r="N16" s="94" t="s">
        <v>112</v>
      </c>
      <c r="O16" s="102" t="s">
        <v>156</v>
      </c>
    </row>
    <row r="17" spans="1:15" ht="14.25" customHeight="1" x14ac:dyDescent="0.25">
      <c r="A17" s="270" t="s">
        <v>432</v>
      </c>
      <c r="B17" s="271"/>
      <c r="C17" s="271"/>
      <c r="D17" s="271"/>
      <c r="E17" s="311"/>
      <c r="F17" s="89">
        <f t="shared" ref="F17:O17" si="1">+F13</f>
        <v>2597100</v>
      </c>
      <c r="G17" s="98">
        <f t="shared" si="1"/>
        <v>210789.36581983609</v>
      </c>
      <c r="H17" s="98">
        <f t="shared" si="1"/>
        <v>13428276.398741072</v>
      </c>
      <c r="I17" s="98">
        <f t="shared" si="1"/>
        <v>2910462.3999203374</v>
      </c>
      <c r="J17" s="98">
        <f t="shared" si="1"/>
        <v>2370517.3320895266</v>
      </c>
      <c r="K17" s="98">
        <f t="shared" si="1"/>
        <v>189448.90397008593</v>
      </c>
      <c r="L17" s="98">
        <f t="shared" si="1"/>
        <v>2752030.3927073637</v>
      </c>
      <c r="M17" s="98">
        <f t="shared" si="1"/>
        <v>4892945.2773150001</v>
      </c>
      <c r="N17" s="89">
        <f>+N13</f>
        <v>2639940.6629426223</v>
      </c>
      <c r="O17" s="103">
        <f t="shared" si="1"/>
        <v>31991510.733505845</v>
      </c>
    </row>
    <row r="18" spans="1:15" ht="14.25" customHeight="1" x14ac:dyDescent="0.25">
      <c r="A18" s="270" t="s">
        <v>433</v>
      </c>
      <c r="B18" s="271"/>
      <c r="C18" s="271"/>
      <c r="D18" s="271"/>
      <c r="E18" s="311"/>
      <c r="F18" s="100">
        <f>Visits!H12</f>
        <v>1425</v>
      </c>
      <c r="G18" s="101">
        <f>Visits!I12</f>
        <v>890</v>
      </c>
      <c r="H18" s="101">
        <f>Visits!J12</f>
        <v>30690</v>
      </c>
      <c r="I18" s="101">
        <f>Visits!K12</f>
        <v>1438</v>
      </c>
      <c r="J18" s="101">
        <f>Visits!L12</f>
        <v>850</v>
      </c>
      <c r="K18" s="101">
        <f>Visits!M12</f>
        <v>1100</v>
      </c>
      <c r="L18" s="101">
        <f>Visits!N12</f>
        <v>28680</v>
      </c>
      <c r="M18" s="101">
        <f>Visits!O12</f>
        <v>15100</v>
      </c>
      <c r="N18" s="100">
        <f>Visits!P12</f>
        <v>0</v>
      </c>
      <c r="O18" s="104">
        <f>Visits!Q12</f>
        <v>80173</v>
      </c>
    </row>
    <row r="19" spans="1:15" ht="14.25" customHeight="1" x14ac:dyDescent="0.25">
      <c r="A19" s="270" t="s">
        <v>434</v>
      </c>
      <c r="B19" s="271"/>
      <c r="C19" s="271"/>
      <c r="D19" s="271"/>
      <c r="E19" s="311"/>
      <c r="F19" s="89">
        <f>IF(F18=0,0,F17/F18)</f>
        <v>1822.5263157894738</v>
      </c>
      <c r="G19" s="98">
        <f t="shared" ref="G19:M19" si="2">IF(G18=0,0,G17/G18)</f>
        <v>236.84198406723158</v>
      </c>
      <c r="H19" s="98">
        <f t="shared" si="2"/>
        <v>437.5456630414165</v>
      </c>
      <c r="I19" s="98">
        <f t="shared" si="2"/>
        <v>2023.965507594115</v>
      </c>
      <c r="J19" s="98">
        <f t="shared" si="2"/>
        <v>2788.8439201053252</v>
      </c>
      <c r="K19" s="98">
        <f t="shared" si="2"/>
        <v>172.22627633644174</v>
      </c>
      <c r="L19" s="98">
        <f t="shared" si="2"/>
        <v>95.956429313366939</v>
      </c>
      <c r="M19" s="98">
        <f t="shared" si="2"/>
        <v>324.03611108046357</v>
      </c>
      <c r="N19" s="89">
        <f>IF(N18=0,0,N17/N18)</f>
        <v>0</v>
      </c>
      <c r="O19" s="103">
        <f>IF(O18=0,0,O17/O18)</f>
        <v>399.03097967527526</v>
      </c>
    </row>
    <row r="20" spans="1:15" ht="14.25" customHeight="1" thickBot="1" x14ac:dyDescent="0.3">
      <c r="A20" s="378" t="s">
        <v>153</v>
      </c>
      <c r="B20" s="510"/>
      <c r="C20" s="510"/>
      <c r="D20" s="510"/>
      <c r="E20" s="510"/>
      <c r="F20" s="510"/>
      <c r="G20" s="510"/>
      <c r="H20" s="510"/>
      <c r="I20" s="510"/>
      <c r="J20" s="510"/>
      <c r="K20" s="510"/>
      <c r="L20" s="510"/>
      <c r="M20" s="510"/>
      <c r="N20" s="510"/>
      <c r="O20" s="511"/>
    </row>
    <row r="21" spans="1:15" ht="14.25" customHeight="1" thickBot="1" x14ac:dyDescent="0.3">
      <c r="A21" s="327" t="s">
        <v>91</v>
      </c>
      <c r="B21" s="327"/>
      <c r="C21" s="327"/>
      <c r="D21" s="327"/>
      <c r="E21" s="327"/>
      <c r="F21" s="327"/>
      <c r="G21" s="327"/>
      <c r="H21" s="327"/>
      <c r="I21" s="327"/>
      <c r="J21" s="327"/>
      <c r="K21" s="327"/>
      <c r="L21" s="327"/>
      <c r="M21" s="327"/>
      <c r="N21" s="327"/>
      <c r="O21" s="327"/>
    </row>
    <row r="22" spans="1:15" ht="14.25" customHeight="1" x14ac:dyDescent="0.25">
      <c r="A22" s="335" t="s">
        <v>428</v>
      </c>
      <c r="B22" s="336"/>
      <c r="C22" s="336"/>
      <c r="D22" s="336"/>
      <c r="E22" s="336"/>
      <c r="F22" s="336"/>
      <c r="G22" s="336"/>
      <c r="H22" s="336"/>
      <c r="I22" s="336"/>
      <c r="J22" s="336"/>
      <c r="K22" s="336"/>
      <c r="L22" s="336"/>
      <c r="M22" s="336"/>
      <c r="N22" s="336"/>
      <c r="O22" s="337"/>
    </row>
    <row r="23" spans="1:15" ht="31.5" customHeight="1" x14ac:dyDescent="0.25">
      <c r="A23" s="512" t="s">
        <v>7</v>
      </c>
      <c r="B23" s="513"/>
      <c r="C23" s="513"/>
      <c r="D23" s="513"/>
      <c r="E23" s="513"/>
      <c r="F23" s="94" t="s">
        <v>104</v>
      </c>
      <c r="G23" s="97" t="s">
        <v>105</v>
      </c>
      <c r="H23" s="97" t="s">
        <v>106</v>
      </c>
      <c r="I23" s="97" t="s">
        <v>107</v>
      </c>
      <c r="J23" s="97" t="s">
        <v>108</v>
      </c>
      <c r="K23" s="97" t="s">
        <v>109</v>
      </c>
      <c r="L23" s="97" t="s">
        <v>110</v>
      </c>
      <c r="M23" s="97" t="s">
        <v>111</v>
      </c>
      <c r="N23" s="94" t="s">
        <v>112</v>
      </c>
      <c r="O23" s="102" t="s">
        <v>156</v>
      </c>
    </row>
    <row r="24" spans="1:15" ht="14.25" customHeight="1" x14ac:dyDescent="0.25">
      <c r="A24" s="270" t="s">
        <v>435</v>
      </c>
      <c r="B24" s="271"/>
      <c r="C24" s="271"/>
      <c r="D24" s="271"/>
      <c r="E24" s="311"/>
      <c r="F24" s="89">
        <f>F17</f>
        <v>2597100</v>
      </c>
      <c r="G24" s="89">
        <f t="shared" ref="G24:N24" si="3">G17</f>
        <v>210789.36581983609</v>
      </c>
      <c r="H24" s="89">
        <f t="shared" si="3"/>
        <v>13428276.398741072</v>
      </c>
      <c r="I24" s="89">
        <f t="shared" si="3"/>
        <v>2910462.3999203374</v>
      </c>
      <c r="J24" s="89">
        <f t="shared" si="3"/>
        <v>2370517.3320895266</v>
      </c>
      <c r="K24" s="89">
        <f t="shared" si="3"/>
        <v>189448.90397008593</v>
      </c>
      <c r="L24" s="89">
        <f t="shared" si="3"/>
        <v>2752030.3927073637</v>
      </c>
      <c r="M24" s="89">
        <f t="shared" si="3"/>
        <v>4892945.2773150001</v>
      </c>
      <c r="N24" s="89">
        <f t="shared" si="3"/>
        <v>2639940.6629426223</v>
      </c>
      <c r="O24" s="103">
        <f>SUM(F24:N24)</f>
        <v>31991510.733505841</v>
      </c>
    </row>
    <row r="25" spans="1:15" ht="14.25" customHeight="1" x14ac:dyDescent="0.25">
      <c r="A25" s="270" t="s">
        <v>439</v>
      </c>
      <c r="B25" s="271"/>
      <c r="C25" s="271"/>
      <c r="D25" s="271"/>
      <c r="E25" s="311"/>
      <c r="F25" s="100">
        <f>VLOOKUP(F23,'Service Participation'!$C$117:$I$125,6,FALSE)</f>
        <v>0</v>
      </c>
      <c r="G25" s="100">
        <f>VLOOKUP(G23,'Service Participation'!$C$117:$I$125,6,FALSE)</f>
        <v>0</v>
      </c>
      <c r="H25" s="100">
        <f>VLOOKUP(H23,'Service Participation'!$C$117:$I$125,6,FALSE)</f>
        <v>107535</v>
      </c>
      <c r="I25" s="100">
        <f>VLOOKUP(I23,'Service Participation'!$C$117:$I$125,6,FALSE)</f>
        <v>1540</v>
      </c>
      <c r="J25" s="100">
        <f>VLOOKUP(J23,'Service Participation'!$C$117:$I$125,6,FALSE)</f>
        <v>2100</v>
      </c>
      <c r="K25" s="100">
        <f>VLOOKUP(K23,'Service Participation'!$C$117:$I$125,6,FALSE)</f>
        <v>0</v>
      </c>
      <c r="L25" s="100">
        <f>VLOOKUP(L23,'Service Participation'!$C$117:$I$125,6,FALSE)</f>
        <v>194300</v>
      </c>
      <c r="M25" s="100">
        <f>VLOOKUP(M23,'Service Participation'!$C$117:$I$125,6,FALSE)</f>
        <v>396920</v>
      </c>
      <c r="N25" s="100">
        <f>VLOOKUP(N23,'Service Participation'!$C$117:$I$125,6,FALSE)</f>
        <v>0</v>
      </c>
      <c r="O25" s="104">
        <f>SUM(F25:N25)</f>
        <v>702395</v>
      </c>
    </row>
    <row r="26" spans="1:15" ht="14.25" customHeight="1" x14ac:dyDescent="0.25">
      <c r="A26" s="270" t="s">
        <v>436</v>
      </c>
      <c r="B26" s="271"/>
      <c r="C26" s="271"/>
      <c r="D26" s="271"/>
      <c r="E26" s="311"/>
      <c r="F26" s="89">
        <f>IF(F25=0,0,F24/F25)</f>
        <v>0</v>
      </c>
      <c r="G26" s="98">
        <f t="shared" ref="G26:M26" si="4">IF(G25=0,0,G24/G25)</f>
        <v>0</v>
      </c>
      <c r="H26" s="98">
        <f t="shared" si="4"/>
        <v>124.873542555829</v>
      </c>
      <c r="I26" s="98">
        <f t="shared" si="4"/>
        <v>1889.9106492989204</v>
      </c>
      <c r="J26" s="98">
        <f t="shared" si="4"/>
        <v>1128.8177771854889</v>
      </c>
      <c r="K26" s="98">
        <f t="shared" si="4"/>
        <v>0</v>
      </c>
      <c r="L26" s="98">
        <f t="shared" si="4"/>
        <v>14.163820857989521</v>
      </c>
      <c r="M26" s="98">
        <f t="shared" si="4"/>
        <v>12.327283274501159</v>
      </c>
      <c r="N26" s="89">
        <f>IF(N25=0,0,N24/N25)</f>
        <v>0</v>
      </c>
      <c r="O26" s="103">
        <f>IF(O25=0,0,O24/O25)</f>
        <v>45.546324694090707</v>
      </c>
    </row>
    <row r="27" spans="1:15" ht="14.25" customHeight="1" thickBot="1" x14ac:dyDescent="0.3">
      <c r="A27" s="378" t="s">
        <v>153</v>
      </c>
      <c r="B27" s="510"/>
      <c r="C27" s="510"/>
      <c r="D27" s="510"/>
      <c r="E27" s="510"/>
      <c r="F27" s="510"/>
      <c r="G27" s="510"/>
      <c r="H27" s="510"/>
      <c r="I27" s="510"/>
      <c r="J27" s="510"/>
      <c r="K27" s="510"/>
      <c r="L27" s="510"/>
      <c r="M27" s="510"/>
      <c r="N27" s="510"/>
      <c r="O27" s="511"/>
    </row>
    <row r="28" spans="1:15" ht="14.25" customHeight="1" x14ac:dyDescent="0.25">
      <c r="A28" s="426" t="s">
        <v>113</v>
      </c>
      <c r="B28" s="426"/>
      <c r="C28" s="426"/>
      <c r="D28" s="426"/>
      <c r="E28" s="426"/>
      <c r="F28" s="426"/>
      <c r="G28" s="426"/>
      <c r="H28" s="426"/>
      <c r="I28" s="426"/>
      <c r="J28" s="426"/>
      <c r="K28" s="426"/>
      <c r="L28" s="426"/>
      <c r="M28" s="426"/>
      <c r="N28" s="426"/>
      <c r="O28" s="525"/>
    </row>
    <row r="29" spans="1:15" ht="14.25" customHeight="1" x14ac:dyDescent="0.25">
      <c r="A29" s="287" t="s">
        <v>22</v>
      </c>
      <c r="B29" s="288"/>
      <c r="C29" s="288"/>
      <c r="D29" s="288"/>
      <c r="E29" s="288"/>
      <c r="F29" s="288"/>
      <c r="G29" s="288"/>
      <c r="H29" s="288"/>
      <c r="I29" s="288"/>
      <c r="J29" s="288"/>
      <c r="K29" s="288"/>
      <c r="L29" s="288"/>
      <c r="M29" s="288"/>
      <c r="N29" s="288"/>
      <c r="O29" s="289"/>
    </row>
    <row r="30" spans="1:15" ht="14.25" customHeight="1" x14ac:dyDescent="0.25"/>
    <row r="31" spans="1:15" ht="14.25" customHeight="1" x14ac:dyDescent="0.25"/>
    <row r="32" spans="1: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sheetData>
  <customSheetViews>
    <customSheetView guid="{E2D1A495-8887-4962-A155-52A1ACC89596}" showPageBreaks="1" showGridLines="0" printArea="1">
      <pageMargins left="0.7" right="0.7" top="0.75" bottom="0.75" header="0.3" footer="0.3"/>
      <pageSetup scale="68" orientation="portrait" r:id="rId1"/>
    </customSheetView>
  </customSheetViews>
  <mergeCells count="29">
    <mergeCell ref="A2:O2"/>
    <mergeCell ref="B3:O3"/>
    <mergeCell ref="B4:O4"/>
    <mergeCell ref="B6:O6"/>
    <mergeCell ref="E5:O5"/>
    <mergeCell ref="A29:O29"/>
    <mergeCell ref="A9:E9"/>
    <mergeCell ref="A16:E16"/>
    <mergeCell ref="A8:O8"/>
    <mergeCell ref="A1:O1"/>
    <mergeCell ref="A20:O20"/>
    <mergeCell ref="A15:O15"/>
    <mergeCell ref="A19:E19"/>
    <mergeCell ref="A18:E18"/>
    <mergeCell ref="A17:E17"/>
    <mergeCell ref="A13:E13"/>
    <mergeCell ref="A12:E12"/>
    <mergeCell ref="A10:E10"/>
    <mergeCell ref="A28:O28"/>
    <mergeCell ref="A7:O7"/>
    <mergeCell ref="A14:O14"/>
    <mergeCell ref="A26:E26"/>
    <mergeCell ref="A27:O27"/>
    <mergeCell ref="A11:E11"/>
    <mergeCell ref="A21:O21"/>
    <mergeCell ref="A22:O22"/>
    <mergeCell ref="A23:E23"/>
    <mergeCell ref="A24:E24"/>
    <mergeCell ref="A25:E25"/>
  </mergeCells>
  <conditionalFormatting sqref="A3 A6:B6 A5:M5 A28 E20:M20 F18:M19 A17:D20 N9:O9 N16:O20 N13:O13 E27:M27 F26:M26 A24:D27 N23:O23 A10:D13 N26:O27 F25:O25 O24">
    <cfRule type="expression" dxfId="45" priority="80">
      <formula>#REF!</formula>
    </cfRule>
  </conditionalFormatting>
  <conditionalFormatting sqref="M13:O13">
    <cfRule type="expression" dxfId="44" priority="64">
      <formula>#REF!</formula>
    </cfRule>
  </conditionalFormatting>
  <conditionalFormatting sqref="F18:M19 N17:O19">
    <cfRule type="expression" dxfId="43" priority="63">
      <formula>#REF!</formula>
    </cfRule>
  </conditionalFormatting>
  <conditionalFormatting sqref="F9:F13 G10:O12">
    <cfRule type="expression" dxfId="42" priority="61">
      <formula>#REF!</formula>
    </cfRule>
  </conditionalFormatting>
  <conditionalFormatting sqref="F10:O11">
    <cfRule type="expression" dxfId="41" priority="60">
      <formula>#REF!</formula>
    </cfRule>
  </conditionalFormatting>
  <conditionalFormatting sqref="F12:O12">
    <cfRule type="expression" dxfId="40" priority="59">
      <formula>#REF!</formula>
    </cfRule>
  </conditionalFormatting>
  <conditionalFormatting sqref="F13">
    <cfRule type="expression" dxfId="39" priority="58">
      <formula>#REF!</formula>
    </cfRule>
  </conditionalFormatting>
  <conditionalFormatting sqref="G9 G13">
    <cfRule type="expression" dxfId="38" priority="57">
      <formula>#REF!</formula>
    </cfRule>
  </conditionalFormatting>
  <conditionalFormatting sqref="G13">
    <cfRule type="expression" dxfId="37" priority="54">
      <formula>#REF!</formula>
    </cfRule>
  </conditionalFormatting>
  <conditionalFormatting sqref="H9:L9 H13:L13">
    <cfRule type="expression" dxfId="36" priority="53">
      <formula>#REF!</formula>
    </cfRule>
  </conditionalFormatting>
  <conditionalFormatting sqref="H13:L13">
    <cfRule type="expression" dxfId="35" priority="50">
      <formula>#REF!</formula>
    </cfRule>
  </conditionalFormatting>
  <conditionalFormatting sqref="M9 M13">
    <cfRule type="expression" dxfId="34" priority="49">
      <formula>#REF!</formula>
    </cfRule>
  </conditionalFormatting>
  <conditionalFormatting sqref="F17">
    <cfRule type="expression" dxfId="33" priority="48">
      <formula>#REF!</formula>
    </cfRule>
  </conditionalFormatting>
  <conditionalFormatting sqref="F17">
    <cfRule type="expression" dxfId="32" priority="47">
      <formula>#REF!</formula>
    </cfRule>
  </conditionalFormatting>
  <conditionalFormatting sqref="G17">
    <cfRule type="expression" dxfId="31" priority="45">
      <formula>#REF!</formula>
    </cfRule>
  </conditionalFormatting>
  <conditionalFormatting sqref="G17">
    <cfRule type="expression" dxfId="30" priority="44">
      <formula>#REF!</formula>
    </cfRule>
  </conditionalFormatting>
  <conditionalFormatting sqref="H17">
    <cfRule type="expression" dxfId="29" priority="42">
      <formula>#REF!</formula>
    </cfRule>
  </conditionalFormatting>
  <conditionalFormatting sqref="H17">
    <cfRule type="expression" dxfId="28" priority="41">
      <formula>#REF!</formula>
    </cfRule>
  </conditionalFormatting>
  <conditionalFormatting sqref="I17">
    <cfRule type="expression" dxfId="27" priority="39">
      <formula>#REF!</formula>
    </cfRule>
  </conditionalFormatting>
  <conditionalFormatting sqref="I17">
    <cfRule type="expression" dxfId="26" priority="38">
      <formula>#REF!</formula>
    </cfRule>
  </conditionalFormatting>
  <conditionalFormatting sqref="J17">
    <cfRule type="expression" dxfId="25" priority="36">
      <formula>#REF!</formula>
    </cfRule>
  </conditionalFormatting>
  <conditionalFormatting sqref="J17">
    <cfRule type="expression" dxfId="24" priority="35">
      <formula>#REF!</formula>
    </cfRule>
  </conditionalFormatting>
  <conditionalFormatting sqref="K17">
    <cfRule type="expression" dxfId="23" priority="33">
      <formula>#REF!</formula>
    </cfRule>
  </conditionalFormatting>
  <conditionalFormatting sqref="K17">
    <cfRule type="expression" dxfId="22" priority="32">
      <formula>#REF!</formula>
    </cfRule>
  </conditionalFormatting>
  <conditionalFormatting sqref="L17">
    <cfRule type="expression" dxfId="21" priority="30">
      <formula>#REF!</formula>
    </cfRule>
  </conditionalFormatting>
  <conditionalFormatting sqref="L17">
    <cfRule type="expression" dxfId="20" priority="29">
      <formula>#REF!</formula>
    </cfRule>
  </conditionalFormatting>
  <conditionalFormatting sqref="M17">
    <cfRule type="expression" dxfId="19" priority="27">
      <formula>#REF!</formula>
    </cfRule>
  </conditionalFormatting>
  <conditionalFormatting sqref="M17">
    <cfRule type="expression" dxfId="18" priority="26">
      <formula>#REF!</formula>
    </cfRule>
  </conditionalFormatting>
  <conditionalFormatting sqref="F16">
    <cfRule type="expression" dxfId="17" priority="25">
      <formula>#REF!</formula>
    </cfRule>
  </conditionalFormatting>
  <conditionalFormatting sqref="G16">
    <cfRule type="expression" dxfId="16" priority="24">
      <formula>#REF!</formula>
    </cfRule>
  </conditionalFormatting>
  <conditionalFormatting sqref="H16:L16">
    <cfRule type="expression" dxfId="15" priority="23">
      <formula>#REF!</formula>
    </cfRule>
  </conditionalFormatting>
  <conditionalFormatting sqref="M16">
    <cfRule type="expression" dxfId="14" priority="22">
      <formula>#REF!</formula>
    </cfRule>
  </conditionalFormatting>
  <conditionalFormatting sqref="O24 F25:O26">
    <cfRule type="expression" dxfId="13" priority="21">
      <formula>#REF!</formula>
    </cfRule>
  </conditionalFormatting>
  <conditionalFormatting sqref="F24:N24">
    <cfRule type="expression" dxfId="12" priority="20">
      <formula>#REF!</formula>
    </cfRule>
  </conditionalFormatting>
  <conditionalFormatting sqref="F24:N24">
    <cfRule type="expression" dxfId="11" priority="19">
      <formula>#REF!</formula>
    </cfRule>
  </conditionalFormatting>
  <conditionalFormatting sqref="F23">
    <cfRule type="expression" dxfId="10" priority="4">
      <formula>#REF!</formula>
    </cfRule>
  </conditionalFormatting>
  <conditionalFormatting sqref="G23">
    <cfRule type="expression" dxfId="9" priority="3">
      <formula>#REF!</formula>
    </cfRule>
  </conditionalFormatting>
  <conditionalFormatting sqref="H23:L23">
    <cfRule type="expression" dxfId="8" priority="2">
      <formula>#REF!</formula>
    </cfRule>
  </conditionalFormatting>
  <conditionalFormatting sqref="M23">
    <cfRule type="expression" dxfId="7" priority="1">
      <formula>#REF!</formula>
    </cfRule>
  </conditionalFormatting>
  <pageMargins left="0.7" right="0.7" top="0.75" bottom="0.75" header="0.3" footer="0.3"/>
  <pageSetup scale="68"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6" tint="0.39997558519241921"/>
  </sheetPr>
  <dimension ref="A1:U38"/>
  <sheetViews>
    <sheetView showGridLines="0" topLeftCell="A4" zoomScaleNormal="100" workbookViewId="0">
      <selection sqref="A1:I1"/>
    </sheetView>
  </sheetViews>
  <sheetFormatPr defaultColWidth="9" defaultRowHeight="14" x14ac:dyDescent="0.3"/>
  <cols>
    <col min="1" max="1" width="4.5" style="62" customWidth="1"/>
    <col min="2" max="2" width="14.08203125" style="62" customWidth="1"/>
    <col min="3" max="3" width="12.83203125" style="62" customWidth="1"/>
    <col min="4" max="4" width="8.75" style="62" customWidth="1"/>
    <col min="5" max="5" width="9.83203125" style="62" customWidth="1"/>
    <col min="6" max="6" width="9.33203125" style="62" customWidth="1"/>
    <col min="7" max="7" width="10.83203125" style="62" customWidth="1"/>
    <col min="8" max="8" width="8.25" style="62" customWidth="1"/>
    <col min="9" max="9" width="9.08203125" style="62" customWidth="1"/>
    <col min="10" max="10" width="15" style="62" customWidth="1"/>
    <col min="11" max="11" width="8.5" style="62" customWidth="1"/>
    <col min="12" max="12" width="5.08203125" style="62" customWidth="1"/>
    <col min="13" max="16384" width="9" style="62"/>
  </cols>
  <sheetData>
    <row r="1" spans="1:21" ht="14.5" thickBot="1" x14ac:dyDescent="0.35">
      <c r="A1" s="533" t="s">
        <v>114</v>
      </c>
      <c r="B1" s="534"/>
      <c r="C1" s="534"/>
      <c r="D1" s="534"/>
      <c r="E1" s="534"/>
      <c r="F1" s="534"/>
      <c r="G1" s="534"/>
      <c r="H1" s="534"/>
      <c r="I1" s="534"/>
      <c r="J1" s="113"/>
      <c r="K1" s="113"/>
      <c r="L1" s="111"/>
      <c r="M1" s="63"/>
      <c r="N1" s="63"/>
      <c r="O1" s="63"/>
    </row>
    <row r="2" spans="1:21" s="65" customFormat="1" ht="5.25" customHeight="1" x14ac:dyDescent="0.3">
      <c r="A2" s="343" t="s">
        <v>89</v>
      </c>
      <c r="B2" s="344"/>
      <c r="C2" s="344"/>
      <c r="D2" s="344"/>
      <c r="E2" s="344"/>
      <c r="F2" s="344"/>
      <c r="G2" s="344"/>
      <c r="H2" s="344"/>
      <c r="I2" s="344"/>
      <c r="J2" s="114"/>
      <c r="K2" s="114"/>
      <c r="L2" s="112"/>
      <c r="M2" s="64"/>
      <c r="N2" s="64"/>
      <c r="O2" s="64"/>
    </row>
    <row r="3" spans="1:21" s="55" customFormat="1" ht="14.25" customHeight="1" x14ac:dyDescent="0.25">
      <c r="A3" s="270" t="s">
        <v>21</v>
      </c>
      <c r="B3" s="311"/>
      <c r="C3" s="346">
        <f>IF('Provider Demographics'!$D$3="","",'Provider Demographics'!$D$3)</f>
        <v>1234567</v>
      </c>
      <c r="D3" s="347"/>
      <c r="E3" s="347"/>
      <c r="F3" s="347"/>
      <c r="G3" s="347"/>
      <c r="H3" s="347"/>
      <c r="I3" s="347"/>
      <c r="J3" s="347"/>
      <c r="K3" s="347"/>
      <c r="L3" s="348"/>
    </row>
    <row r="4" spans="1:21" s="55" customFormat="1" ht="14.25" customHeight="1" x14ac:dyDescent="0.25">
      <c r="A4" s="473" t="s">
        <v>20</v>
      </c>
      <c r="B4" s="474"/>
      <c r="C4" s="346">
        <f>IF('Provider Demographics'!$D$4="","",'Provider Demographics'!$D$4)</f>
        <v>1234567890</v>
      </c>
      <c r="D4" s="347"/>
      <c r="E4" s="347"/>
      <c r="F4" s="347"/>
      <c r="G4" s="347"/>
      <c r="H4" s="347"/>
      <c r="I4" s="347"/>
      <c r="J4" s="347"/>
      <c r="K4" s="347"/>
      <c r="L4" s="348"/>
    </row>
    <row r="5" spans="1:21" s="55" customFormat="1" ht="14.25" customHeight="1" x14ac:dyDescent="0.25">
      <c r="A5" s="270" t="s">
        <v>10</v>
      </c>
      <c r="B5" s="311"/>
      <c r="C5" s="9" t="s">
        <v>13</v>
      </c>
      <c r="D5" s="45">
        <f>IF('Provider Demographics'!$E$5="","",'Provider Demographics'!$E$5)</f>
        <v>44743</v>
      </c>
      <c r="E5" s="46" t="s">
        <v>1</v>
      </c>
      <c r="F5" s="469">
        <f>IF('Provider Demographics'!$G$5="","",'Provider Demographics'!$G$5)</f>
        <v>45107</v>
      </c>
      <c r="G5" s="469"/>
      <c r="H5" s="469"/>
      <c r="I5" s="469"/>
      <c r="J5" s="469"/>
      <c r="K5" s="469"/>
      <c r="L5" s="470"/>
    </row>
    <row r="6" spans="1:21" s="55" customFormat="1" ht="14.25" customHeight="1" thickBot="1" x14ac:dyDescent="0.3">
      <c r="A6" s="463" t="s">
        <v>11</v>
      </c>
      <c r="B6" s="464"/>
      <c r="C6" s="460" t="s">
        <v>60</v>
      </c>
      <c r="D6" s="461"/>
      <c r="E6" s="461"/>
      <c r="F6" s="461"/>
      <c r="G6" s="461"/>
      <c r="H6" s="461"/>
      <c r="I6" s="461"/>
      <c r="J6" s="109"/>
      <c r="K6" s="109"/>
      <c r="L6" s="110"/>
    </row>
    <row r="7" spans="1:21" ht="14.5" thickBot="1" x14ac:dyDescent="0.35">
      <c r="A7" s="545" t="s">
        <v>102</v>
      </c>
      <c r="B7" s="545"/>
      <c r="C7" s="545"/>
      <c r="D7" s="545"/>
      <c r="E7" s="545"/>
      <c r="F7" s="545"/>
      <c r="G7" s="545"/>
      <c r="H7" s="545"/>
      <c r="I7" s="545"/>
      <c r="J7" s="545"/>
      <c r="K7" s="545"/>
      <c r="L7" s="545"/>
      <c r="M7" s="66"/>
    </row>
    <row r="8" spans="1:21" ht="64.5" customHeight="1" x14ac:dyDescent="0.35">
      <c r="A8" s="556" t="s">
        <v>154</v>
      </c>
      <c r="B8" s="557"/>
      <c r="C8" s="557"/>
      <c r="D8" s="557"/>
      <c r="E8" s="557"/>
      <c r="F8" s="557"/>
      <c r="G8" s="557"/>
      <c r="H8" s="557"/>
      <c r="I8" s="557"/>
      <c r="J8" s="557"/>
      <c r="K8" s="557"/>
      <c r="L8" s="558"/>
    </row>
    <row r="9" spans="1:21" ht="21.75" customHeight="1" x14ac:dyDescent="0.3">
      <c r="A9" s="559" t="s">
        <v>155</v>
      </c>
      <c r="B9" s="560"/>
      <c r="C9" s="560"/>
      <c r="D9" s="560"/>
      <c r="E9" s="560"/>
      <c r="F9" s="560"/>
      <c r="G9" s="560"/>
      <c r="H9" s="560"/>
      <c r="I9" s="560"/>
      <c r="J9" s="560"/>
      <c r="K9" s="560"/>
      <c r="L9" s="561"/>
    </row>
    <row r="10" spans="1:21" ht="139.5" customHeight="1" x14ac:dyDescent="0.3">
      <c r="A10" s="562" t="s">
        <v>185</v>
      </c>
      <c r="B10" s="563"/>
      <c r="C10" s="563"/>
      <c r="D10" s="563"/>
      <c r="E10" s="563"/>
      <c r="F10" s="563"/>
      <c r="G10" s="563"/>
      <c r="H10" s="563"/>
      <c r="I10" s="563"/>
      <c r="J10" s="563"/>
      <c r="K10" s="563"/>
      <c r="L10" s="564"/>
    </row>
    <row r="11" spans="1:21" ht="120" customHeight="1" x14ac:dyDescent="0.3">
      <c r="A11" s="565" t="s">
        <v>23</v>
      </c>
      <c r="B11" s="566"/>
      <c r="C11" s="566"/>
      <c r="D11" s="566"/>
      <c r="E11" s="566"/>
      <c r="F11" s="566"/>
      <c r="G11" s="566"/>
      <c r="H11" s="566"/>
      <c r="I11" s="566"/>
      <c r="J11" s="566"/>
      <c r="K11" s="566"/>
      <c r="L11" s="567"/>
      <c r="M11" s="67"/>
      <c r="N11" s="68"/>
      <c r="O11" s="68"/>
      <c r="P11" s="68"/>
      <c r="Q11" s="68"/>
      <c r="R11" s="68"/>
      <c r="S11" s="68"/>
      <c r="T11" s="68"/>
      <c r="U11" s="68"/>
    </row>
    <row r="12" spans="1:21" ht="21.75" customHeight="1" x14ac:dyDescent="0.3">
      <c r="A12" s="550" t="s">
        <v>69</v>
      </c>
      <c r="B12" s="551"/>
      <c r="C12" s="552"/>
      <c r="D12" s="553" t="s">
        <v>466</v>
      </c>
      <c r="E12" s="554"/>
      <c r="F12" s="554"/>
      <c r="G12" s="554"/>
      <c r="H12" s="554"/>
      <c r="I12" s="554"/>
      <c r="J12" s="554"/>
      <c r="K12" s="554"/>
      <c r="L12" s="555"/>
    </row>
    <row r="13" spans="1:21" ht="22" customHeight="1" x14ac:dyDescent="0.3">
      <c r="A13" s="538" t="s">
        <v>70</v>
      </c>
      <c r="B13" s="539"/>
      <c r="C13" s="539"/>
      <c r="D13" s="540" t="s">
        <v>465</v>
      </c>
      <c r="E13" s="540"/>
      <c r="F13" s="540"/>
      <c r="G13" s="540"/>
      <c r="H13" s="540"/>
      <c r="I13" s="540"/>
      <c r="J13" s="540"/>
      <c r="K13" s="540"/>
      <c r="L13" s="541"/>
    </row>
    <row r="14" spans="1:21" ht="22" customHeight="1" x14ac:dyDescent="0.3">
      <c r="A14" s="538" t="s">
        <v>71</v>
      </c>
      <c r="B14" s="539"/>
      <c r="C14" s="539"/>
      <c r="D14" s="540" t="s">
        <v>464</v>
      </c>
      <c r="E14" s="540"/>
      <c r="F14" s="540"/>
      <c r="G14" s="540"/>
      <c r="H14" s="540"/>
      <c r="I14" s="540"/>
      <c r="J14" s="540"/>
      <c r="K14" s="540"/>
      <c r="L14" s="541"/>
    </row>
    <row r="15" spans="1:21" ht="22" customHeight="1" x14ac:dyDescent="0.3">
      <c r="A15" s="538" t="s">
        <v>72</v>
      </c>
      <c r="B15" s="539"/>
      <c r="C15" s="539"/>
      <c r="D15" s="540">
        <v>1234567</v>
      </c>
      <c r="E15" s="540"/>
      <c r="F15" s="540"/>
      <c r="G15" s="540"/>
      <c r="H15" s="540"/>
      <c r="I15" s="540"/>
      <c r="J15" s="540"/>
      <c r="K15" s="540"/>
      <c r="L15" s="541"/>
    </row>
    <row r="16" spans="1:21" ht="22" customHeight="1" x14ac:dyDescent="0.3">
      <c r="A16" s="538" t="s">
        <v>73</v>
      </c>
      <c r="B16" s="539"/>
      <c r="C16" s="539"/>
      <c r="D16" s="177">
        <f>+'Provider Demographics'!E5</f>
        <v>44743</v>
      </c>
      <c r="E16" s="177"/>
      <c r="F16" s="177"/>
      <c r="G16" s="177"/>
      <c r="H16" s="177"/>
      <c r="I16" s="177"/>
      <c r="J16" s="177"/>
      <c r="K16" s="177"/>
      <c r="L16" s="178"/>
    </row>
    <row r="17" spans="1:12" ht="22" customHeight="1" x14ac:dyDescent="0.3">
      <c r="A17" s="538" t="s">
        <v>74</v>
      </c>
      <c r="B17" s="539"/>
      <c r="C17" s="539"/>
      <c r="D17" s="177">
        <f>+'Provider Demographics'!G5</f>
        <v>45107</v>
      </c>
      <c r="E17" s="177"/>
      <c r="F17" s="177"/>
      <c r="G17" s="177"/>
      <c r="H17" s="177"/>
      <c r="I17" s="177"/>
      <c r="J17" s="177"/>
      <c r="K17" s="177"/>
      <c r="L17" s="178"/>
    </row>
    <row r="18" spans="1:12" ht="15" customHeight="1" thickBot="1" x14ac:dyDescent="0.35">
      <c r="A18" s="546" t="s">
        <v>75</v>
      </c>
      <c r="B18" s="547"/>
      <c r="C18" s="547"/>
      <c r="D18" s="548"/>
      <c r="E18" s="548"/>
      <c r="F18" s="548"/>
      <c r="G18" s="548"/>
      <c r="H18" s="548"/>
      <c r="I18" s="548"/>
      <c r="J18" s="548"/>
      <c r="K18" s="548"/>
      <c r="L18" s="549"/>
    </row>
    <row r="19" spans="1:12" ht="15" customHeight="1" x14ac:dyDescent="0.3">
      <c r="A19" s="542" t="s">
        <v>113</v>
      </c>
      <c r="B19" s="543"/>
      <c r="C19" s="543"/>
      <c r="D19" s="543"/>
      <c r="E19" s="543"/>
      <c r="F19" s="543"/>
      <c r="G19" s="543"/>
      <c r="H19" s="543"/>
      <c r="I19" s="543"/>
      <c r="J19" s="543"/>
      <c r="K19" s="543"/>
      <c r="L19" s="544"/>
    </row>
    <row r="20" spans="1:12" ht="15" customHeight="1" x14ac:dyDescent="0.3">
      <c r="A20" s="535" t="s">
        <v>22</v>
      </c>
      <c r="B20" s="536"/>
      <c r="C20" s="536"/>
      <c r="D20" s="536"/>
      <c r="E20" s="536"/>
      <c r="F20" s="536"/>
      <c r="G20" s="536"/>
      <c r="H20" s="536"/>
      <c r="I20" s="536"/>
      <c r="J20" s="536"/>
      <c r="K20" s="536"/>
      <c r="L20" s="537"/>
    </row>
    <row r="21" spans="1:12" ht="15" customHeight="1" x14ac:dyDescent="0.3"/>
    <row r="22" spans="1:12" ht="15" customHeight="1" x14ac:dyDescent="0.3"/>
    <row r="23" spans="1:12" ht="15" customHeight="1" x14ac:dyDescent="0.3"/>
    <row r="24" spans="1:12" ht="15" customHeight="1" x14ac:dyDescent="0.3"/>
    <row r="25" spans="1:12" ht="15" customHeight="1" x14ac:dyDescent="0.3"/>
    <row r="26" spans="1:12" ht="15" customHeight="1" x14ac:dyDescent="0.3"/>
    <row r="27" spans="1:12" ht="15" customHeight="1" x14ac:dyDescent="0.3"/>
    <row r="28" spans="1:12" ht="15" customHeight="1" x14ac:dyDescent="0.3"/>
    <row r="37" ht="14.25" customHeight="1" x14ac:dyDescent="0.3"/>
    <row r="38" ht="14.25" customHeight="1" x14ac:dyDescent="0.3"/>
  </sheetData>
  <customSheetViews>
    <customSheetView guid="{E2D1A495-8887-4962-A155-52A1ACC89596}" showPageBreaks="1" showGridLines="0" printArea="1" hiddenRows="1">
      <selection activeCell="N2" sqref="N2"/>
      <pageMargins left="0.7" right="0.7" top="0.75" bottom="0.75" header="0.3" footer="0.3"/>
      <pageSetup scale="68" orientation="portrait" r:id="rId1"/>
    </customSheetView>
  </customSheetViews>
  <mergeCells count="29">
    <mergeCell ref="A7:L7"/>
    <mergeCell ref="A18:C18"/>
    <mergeCell ref="D18:L18"/>
    <mergeCell ref="A12:C12"/>
    <mergeCell ref="D12:L12"/>
    <mergeCell ref="A13:C13"/>
    <mergeCell ref="D13:L13"/>
    <mergeCell ref="A14:C14"/>
    <mergeCell ref="D14:L14"/>
    <mergeCell ref="A8:L8"/>
    <mergeCell ref="A9:L9"/>
    <mergeCell ref="A10:L10"/>
    <mergeCell ref="A11:L11"/>
    <mergeCell ref="A20:L20"/>
    <mergeCell ref="A15:C15"/>
    <mergeCell ref="D15:L15"/>
    <mergeCell ref="A16:C16"/>
    <mergeCell ref="A17:C17"/>
    <mergeCell ref="A19:L19"/>
    <mergeCell ref="C6:I6"/>
    <mergeCell ref="A3:B3"/>
    <mergeCell ref="A4:B4"/>
    <mergeCell ref="A5:B5"/>
    <mergeCell ref="A1:I1"/>
    <mergeCell ref="A2:I2"/>
    <mergeCell ref="A6:B6"/>
    <mergeCell ref="C3:L3"/>
    <mergeCell ref="C4:L4"/>
    <mergeCell ref="F5:L5"/>
  </mergeCells>
  <conditionalFormatting sqref="I7">
    <cfRule type="expression" dxfId="6" priority="337">
      <formula>TEXT($Q$8,"0000")="TRUE"</formula>
    </cfRule>
  </conditionalFormatting>
  <conditionalFormatting sqref="I7">
    <cfRule type="expression" dxfId="5" priority="338">
      <formula>TEXT($S$8,"0000")="TRUE"</formula>
    </cfRule>
  </conditionalFormatting>
  <conditionalFormatting sqref="C5:D5">
    <cfRule type="expression" dxfId="4" priority="3">
      <formula>#REF!</formula>
    </cfRule>
  </conditionalFormatting>
  <conditionalFormatting sqref="D16:L17">
    <cfRule type="expression" dxfId="3" priority="1">
      <formula>#REF!</formula>
    </cfRule>
  </conditionalFormatting>
  <pageMargins left="0.7" right="0.7" top="0.75" bottom="0.75" header="0.3" footer="0.3"/>
  <pageSetup scale="68"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339" id="{DF4672A1-2738-4FB5-AEBE-60791326112C}">
            <xm:f>'Allocation Narrative'!#REF!</xm:f>
            <x14:dxf>
              <font>
                <color theme="0" tint="-0.499984740745262"/>
              </font>
              <fill>
                <patternFill>
                  <bgColor theme="0" tint="-0.24994659260841701"/>
                </patternFill>
              </fill>
            </x14:dxf>
          </x14:cfRule>
          <xm:sqref>C6</xm:sqref>
        </x14:conditionalFormatting>
        <x14:conditionalFormatting xmlns:xm="http://schemas.microsoft.com/office/excel/2006/main">
          <x14:cfRule type="expression" priority="5" id="{6E0F7BB8-9503-4B05-A5DA-32F7F39BFB60}">
            <xm:f>'Allocation Narrative'!#REF!</xm:f>
            <x14:dxf>
              <font>
                <color theme="0" tint="-0.499984740745262"/>
              </font>
              <fill>
                <patternFill>
                  <bgColor theme="0" tint="-0.24994659260841701"/>
                </patternFill>
              </fill>
            </x14:dxf>
          </x14:cfRule>
          <xm:sqref>A3 A5:A6 C5:F5</xm:sqref>
        </x14:conditionalFormatting>
        <x14:conditionalFormatting xmlns:xm="http://schemas.microsoft.com/office/excel/2006/main">
          <x14:cfRule type="expression" priority="2" id="{D567741F-061A-4EFF-9E31-D5C50B802193}">
            <xm:f>'Allocation Narrative'!#REF!</xm:f>
            <x14:dxf>
              <font>
                <color theme="0" tint="-0.499984740745262"/>
              </font>
              <fill>
                <patternFill>
                  <bgColor theme="0" tint="-0.24994659260841701"/>
                </patternFill>
              </fill>
            </x14:dxf>
          </x14:cfRule>
          <xm:sqref>D16:L17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628E-660C-4020-B1DA-3CA89038CD5E}">
  <sheetPr>
    <tabColor theme="4" tint="0.59999389629810485"/>
  </sheetPr>
  <dimension ref="A1:M211"/>
  <sheetViews>
    <sheetView showGridLines="0" topLeftCell="A4" zoomScaleNormal="100" workbookViewId="0">
      <selection activeCell="C122" sqref="C122:C125"/>
    </sheetView>
  </sheetViews>
  <sheetFormatPr defaultColWidth="9" defaultRowHeight="11.5" x14ac:dyDescent="0.25"/>
  <cols>
    <col min="1" max="2" width="18.58203125" style="55" customWidth="1"/>
    <col min="3" max="3" width="19.08203125" style="55" customWidth="1"/>
    <col min="4" max="6" width="9" style="55" customWidth="1"/>
    <col min="7" max="7" width="85.75" style="55" bestFit="1" customWidth="1"/>
    <col min="8" max="8" width="13.33203125" style="55" customWidth="1"/>
    <col min="9" max="9" width="14.25" style="55" customWidth="1"/>
    <col min="10" max="10" width="9" style="55"/>
    <col min="11" max="11" width="11.75" style="55" bestFit="1" customWidth="1"/>
    <col min="12" max="16384" width="9" style="55"/>
  </cols>
  <sheetData>
    <row r="1" spans="1:13" ht="14.25" customHeight="1" thickBot="1" x14ac:dyDescent="0.35">
      <c r="A1" s="254" t="s">
        <v>114</v>
      </c>
      <c r="B1" s="255"/>
      <c r="C1" s="255"/>
      <c r="D1" s="255"/>
      <c r="E1" s="255"/>
      <c r="F1" s="255"/>
      <c r="G1" s="255"/>
      <c r="H1" s="255"/>
      <c r="I1" s="256"/>
      <c r="J1" s="69"/>
      <c r="K1" s="69"/>
      <c r="L1" s="69"/>
      <c r="M1" s="69"/>
    </row>
    <row r="2" spans="1:13" s="57" customFormat="1" ht="5.25" customHeight="1" x14ac:dyDescent="0.25">
      <c r="A2" s="343" t="s">
        <v>89</v>
      </c>
      <c r="B2" s="344"/>
      <c r="C2" s="344"/>
      <c r="D2" s="344"/>
      <c r="E2" s="344"/>
      <c r="F2" s="344"/>
      <c r="G2" s="344"/>
      <c r="H2" s="344"/>
      <c r="I2" s="345"/>
      <c r="J2" s="70"/>
      <c r="K2" s="70"/>
      <c r="L2" s="70"/>
      <c r="M2" s="70"/>
    </row>
    <row r="3" spans="1:13" ht="14.25" customHeight="1" x14ac:dyDescent="0.25">
      <c r="A3" s="37" t="s">
        <v>21</v>
      </c>
      <c r="B3" s="159"/>
      <c r="C3" s="346">
        <f>IF('Provider Demographics'!$D$3="","",'Provider Demographics'!$D$3)</f>
        <v>1234567</v>
      </c>
      <c r="D3" s="347"/>
      <c r="E3" s="347"/>
      <c r="F3" s="347"/>
      <c r="G3" s="347"/>
      <c r="H3" s="347"/>
      <c r="I3" s="348"/>
      <c r="J3" s="58"/>
      <c r="K3" s="58"/>
    </row>
    <row r="4" spans="1:13" ht="14.25" customHeight="1" x14ac:dyDescent="0.25">
      <c r="A4" s="124" t="s">
        <v>20</v>
      </c>
      <c r="B4" s="180"/>
      <c r="C4" s="349">
        <f>IF('Provider Demographics'!$D$4="","",'Provider Demographics'!$D$4)</f>
        <v>1234567890</v>
      </c>
      <c r="D4" s="350"/>
      <c r="E4" s="350"/>
      <c r="F4" s="350"/>
      <c r="G4" s="350"/>
      <c r="H4" s="350"/>
      <c r="I4" s="351"/>
      <c r="J4" s="58"/>
      <c r="K4" s="58"/>
    </row>
    <row r="5" spans="1:13" ht="14.25" customHeight="1" x14ac:dyDescent="0.25">
      <c r="A5" s="37" t="s">
        <v>10</v>
      </c>
      <c r="B5" s="159"/>
      <c r="C5" s="9" t="s">
        <v>13</v>
      </c>
      <c r="D5" s="125">
        <f>IF('Provider Demographics'!E5="","",'Provider Demographics'!$E$5)</f>
        <v>44743</v>
      </c>
      <c r="E5" s="19" t="s">
        <v>1</v>
      </c>
      <c r="F5" s="19"/>
      <c r="G5" s="352">
        <f>IF('Provider Demographics'!$G$5="","",'Provider Demographics'!$G$5)</f>
        <v>45107</v>
      </c>
      <c r="H5" s="352"/>
      <c r="I5" s="353"/>
      <c r="J5" s="58"/>
    </row>
    <row r="6" spans="1:13" ht="14.25" customHeight="1" thickBot="1" x14ac:dyDescent="0.3">
      <c r="A6" s="13" t="s">
        <v>11</v>
      </c>
      <c r="B6" s="160"/>
      <c r="C6" s="354" t="s">
        <v>187</v>
      </c>
      <c r="D6" s="355"/>
      <c r="E6" s="355"/>
      <c r="F6" s="355"/>
      <c r="G6" s="355"/>
      <c r="H6" s="355"/>
      <c r="I6" s="356"/>
      <c r="J6" s="7"/>
    </row>
    <row r="7" spans="1:13" ht="14.25" customHeight="1" thickBot="1" x14ac:dyDescent="0.3">
      <c r="A7" s="334" t="s">
        <v>103</v>
      </c>
      <c r="B7" s="334"/>
      <c r="C7" s="334"/>
      <c r="D7" s="334"/>
      <c r="E7" s="334"/>
      <c r="F7" s="334"/>
      <c r="G7" s="334"/>
      <c r="H7" s="334"/>
      <c r="I7" s="334"/>
    </row>
    <row r="8" spans="1:13" ht="14.25" customHeight="1" x14ac:dyDescent="0.25">
      <c r="A8" s="335" t="s">
        <v>186</v>
      </c>
      <c r="B8" s="336"/>
      <c r="C8" s="336"/>
      <c r="D8" s="336"/>
      <c r="E8" s="336"/>
      <c r="F8" s="336"/>
      <c r="G8" s="336"/>
      <c r="H8" s="336"/>
      <c r="I8" s="337"/>
    </row>
    <row r="9" spans="1:13" ht="14.25" customHeight="1" thickBot="1" x14ac:dyDescent="0.3">
      <c r="A9" s="131"/>
      <c r="B9" s="132"/>
      <c r="C9" s="132"/>
      <c r="D9" s="132"/>
      <c r="E9" s="132"/>
      <c r="F9" s="132"/>
      <c r="G9" s="132"/>
      <c r="H9" s="132"/>
      <c r="I9" s="133"/>
    </row>
    <row r="10" spans="1:13" ht="30.5" customHeight="1" x14ac:dyDescent="0.35">
      <c r="A10" s="146" t="s">
        <v>191</v>
      </c>
      <c r="B10" s="181" t="s">
        <v>361</v>
      </c>
      <c r="C10" s="147" t="s">
        <v>190</v>
      </c>
      <c r="D10" s="147" t="s">
        <v>188</v>
      </c>
      <c r="E10" s="147" t="s">
        <v>189</v>
      </c>
      <c r="F10" s="185" t="s">
        <v>362</v>
      </c>
      <c r="G10" s="148" t="s">
        <v>7</v>
      </c>
      <c r="H10" s="218" t="s">
        <v>438</v>
      </c>
      <c r="I10" s="158" t="s">
        <v>351</v>
      </c>
    </row>
    <row r="11" spans="1:13" ht="14.25" customHeight="1" x14ac:dyDescent="0.25">
      <c r="A11" s="149" t="s">
        <v>195</v>
      </c>
      <c r="B11" s="182" t="s">
        <v>363</v>
      </c>
      <c r="C11" s="135" t="s">
        <v>194</v>
      </c>
      <c r="D11" s="136" t="s">
        <v>193</v>
      </c>
      <c r="E11" s="135">
        <v>310</v>
      </c>
      <c r="F11" s="186">
        <v>5</v>
      </c>
      <c r="G11" s="137" t="s">
        <v>192</v>
      </c>
      <c r="H11" s="217">
        <f>I11*F11</f>
        <v>7500</v>
      </c>
      <c r="I11" s="150">
        <v>1500</v>
      </c>
    </row>
    <row r="12" spans="1:13" ht="14.25" customHeight="1" x14ac:dyDescent="0.25">
      <c r="A12" s="149" t="s">
        <v>195</v>
      </c>
      <c r="B12" s="182" t="s">
        <v>363</v>
      </c>
      <c r="C12" s="135" t="s">
        <v>198</v>
      </c>
      <c r="D12" s="135" t="s">
        <v>197</v>
      </c>
      <c r="E12" s="135">
        <v>312</v>
      </c>
      <c r="F12" s="186">
        <v>7</v>
      </c>
      <c r="G12" s="137" t="s">
        <v>196</v>
      </c>
      <c r="H12" s="217">
        <f t="shared" ref="H12:H75" si="0">I12*F12</f>
        <v>5250</v>
      </c>
      <c r="I12" s="150">
        <v>750</v>
      </c>
    </row>
    <row r="13" spans="1:13" ht="14.25" customHeight="1" x14ac:dyDescent="0.25">
      <c r="A13" s="149" t="s">
        <v>195</v>
      </c>
      <c r="B13" s="182" t="s">
        <v>364</v>
      </c>
      <c r="C13" s="135" t="s">
        <v>201</v>
      </c>
      <c r="D13" s="135" t="s">
        <v>200</v>
      </c>
      <c r="E13" s="135">
        <v>310</v>
      </c>
      <c r="F13" s="186">
        <v>1</v>
      </c>
      <c r="G13" s="137" t="s">
        <v>199</v>
      </c>
      <c r="H13" s="217">
        <f t="shared" si="0"/>
        <v>2000</v>
      </c>
      <c r="I13" s="150">
        <v>2000</v>
      </c>
    </row>
    <row r="14" spans="1:13" ht="14.25" customHeight="1" x14ac:dyDescent="0.25">
      <c r="A14" s="149" t="s">
        <v>195</v>
      </c>
      <c r="B14" s="182" t="s">
        <v>363</v>
      </c>
      <c r="C14" s="135" t="s">
        <v>198</v>
      </c>
      <c r="D14" s="135" t="s">
        <v>203</v>
      </c>
      <c r="E14" s="135">
        <v>312</v>
      </c>
      <c r="F14" s="186">
        <v>2</v>
      </c>
      <c r="G14" s="137" t="s">
        <v>202</v>
      </c>
      <c r="H14" s="217">
        <f t="shared" si="0"/>
        <v>0</v>
      </c>
      <c r="I14" s="150">
        <v>0</v>
      </c>
    </row>
    <row r="15" spans="1:13" ht="14.25" customHeight="1" x14ac:dyDescent="0.25">
      <c r="A15" s="149" t="s">
        <v>195</v>
      </c>
      <c r="B15" s="182" t="s">
        <v>364</v>
      </c>
      <c r="C15" s="135" t="s">
        <v>194</v>
      </c>
      <c r="D15" s="138" t="s">
        <v>205</v>
      </c>
      <c r="E15" s="135">
        <v>310</v>
      </c>
      <c r="F15" s="186">
        <v>2</v>
      </c>
      <c r="G15" s="139" t="s">
        <v>204</v>
      </c>
      <c r="H15" s="217">
        <f t="shared" si="0"/>
        <v>2000</v>
      </c>
      <c r="I15" s="150">
        <v>1000</v>
      </c>
    </row>
    <row r="16" spans="1:13" ht="14.25" customHeight="1" x14ac:dyDescent="0.25">
      <c r="A16" s="149" t="s">
        <v>195</v>
      </c>
      <c r="B16" s="182" t="s">
        <v>364</v>
      </c>
      <c r="C16" s="135" t="s">
        <v>194</v>
      </c>
      <c r="D16" s="138" t="s">
        <v>207</v>
      </c>
      <c r="E16" s="135">
        <v>310</v>
      </c>
      <c r="F16" s="186">
        <v>3</v>
      </c>
      <c r="G16" s="139" t="s">
        <v>206</v>
      </c>
      <c r="H16" s="217">
        <f t="shared" si="0"/>
        <v>4500</v>
      </c>
      <c r="I16" s="150">
        <v>1500</v>
      </c>
    </row>
    <row r="17" spans="1:9" ht="14.25" customHeight="1" x14ac:dyDescent="0.25">
      <c r="A17" s="149" t="s">
        <v>195</v>
      </c>
      <c r="B17" s="182" t="s">
        <v>364</v>
      </c>
      <c r="C17" s="135" t="s">
        <v>194</v>
      </c>
      <c r="D17" s="138" t="s">
        <v>209</v>
      </c>
      <c r="E17" s="135">
        <v>310</v>
      </c>
      <c r="F17" s="186">
        <v>4</v>
      </c>
      <c r="G17" s="139" t="s">
        <v>208</v>
      </c>
      <c r="H17" s="217">
        <f t="shared" si="0"/>
        <v>48000</v>
      </c>
      <c r="I17" s="150">
        <v>12000</v>
      </c>
    </row>
    <row r="18" spans="1:9" ht="14.25" customHeight="1" x14ac:dyDescent="0.25">
      <c r="A18" s="149" t="s">
        <v>195</v>
      </c>
      <c r="B18" s="182" t="s">
        <v>364</v>
      </c>
      <c r="C18" s="135" t="s">
        <v>194</v>
      </c>
      <c r="D18" s="138" t="s">
        <v>211</v>
      </c>
      <c r="E18" s="135">
        <v>310</v>
      </c>
      <c r="F18" s="186">
        <v>4</v>
      </c>
      <c r="G18" s="139" t="s">
        <v>210</v>
      </c>
      <c r="H18" s="217">
        <f t="shared" si="0"/>
        <v>1600</v>
      </c>
      <c r="I18" s="150">
        <v>400</v>
      </c>
    </row>
    <row r="19" spans="1:9" ht="14.25" customHeight="1" x14ac:dyDescent="0.25">
      <c r="A19" s="149" t="s">
        <v>195</v>
      </c>
      <c r="B19" s="182" t="s">
        <v>364</v>
      </c>
      <c r="C19" s="135" t="s">
        <v>194</v>
      </c>
      <c r="D19" s="138" t="s">
        <v>213</v>
      </c>
      <c r="E19" s="135">
        <v>310</v>
      </c>
      <c r="F19" s="186">
        <v>2</v>
      </c>
      <c r="G19" s="139" t="s">
        <v>212</v>
      </c>
      <c r="H19" s="217">
        <f t="shared" si="0"/>
        <v>300</v>
      </c>
      <c r="I19" s="150">
        <v>150</v>
      </c>
    </row>
    <row r="20" spans="1:9" ht="14.25" customHeight="1" x14ac:dyDescent="0.25">
      <c r="A20" s="149" t="s">
        <v>195</v>
      </c>
      <c r="B20" s="182" t="s">
        <v>364</v>
      </c>
      <c r="C20" s="135" t="s">
        <v>194</v>
      </c>
      <c r="D20" s="138" t="s">
        <v>215</v>
      </c>
      <c r="E20" s="135">
        <v>310</v>
      </c>
      <c r="F20" s="186">
        <f>10/3</f>
        <v>3.3333333333333335</v>
      </c>
      <c r="G20" s="139" t="s">
        <v>214</v>
      </c>
      <c r="H20" s="217">
        <f t="shared" si="0"/>
        <v>30</v>
      </c>
      <c r="I20" s="150">
        <v>9</v>
      </c>
    </row>
    <row r="21" spans="1:9" ht="14.25" customHeight="1" x14ac:dyDescent="0.25">
      <c r="A21" s="149" t="s">
        <v>195</v>
      </c>
      <c r="B21" s="182" t="s">
        <v>364</v>
      </c>
      <c r="C21" s="135" t="s">
        <v>194</v>
      </c>
      <c r="D21" s="138" t="s">
        <v>217</v>
      </c>
      <c r="E21" s="135">
        <v>310</v>
      </c>
      <c r="F21" s="186">
        <f>10/3</f>
        <v>3.3333333333333335</v>
      </c>
      <c r="G21" s="139" t="s">
        <v>216</v>
      </c>
      <c r="H21" s="217">
        <f t="shared" si="0"/>
        <v>400</v>
      </c>
      <c r="I21" s="150">
        <v>120</v>
      </c>
    </row>
    <row r="22" spans="1:9" ht="14.25" customHeight="1" x14ac:dyDescent="0.25">
      <c r="A22" s="149" t="s">
        <v>195</v>
      </c>
      <c r="B22" s="182" t="s">
        <v>363</v>
      </c>
      <c r="C22" s="135" t="s">
        <v>194</v>
      </c>
      <c r="D22" s="138" t="s">
        <v>219</v>
      </c>
      <c r="E22" s="135">
        <v>310</v>
      </c>
      <c r="F22" s="186">
        <v>5</v>
      </c>
      <c r="G22" s="139" t="s">
        <v>218</v>
      </c>
      <c r="H22" s="217">
        <f t="shared" si="0"/>
        <v>2500</v>
      </c>
      <c r="I22" s="150">
        <v>500</v>
      </c>
    </row>
    <row r="23" spans="1:9" ht="14.25" customHeight="1" x14ac:dyDescent="0.25">
      <c r="A23" s="149" t="s">
        <v>195</v>
      </c>
      <c r="B23" s="182" t="s">
        <v>363</v>
      </c>
      <c r="C23" s="135" t="s">
        <v>194</v>
      </c>
      <c r="D23" s="138" t="s">
        <v>221</v>
      </c>
      <c r="E23" s="135">
        <v>310</v>
      </c>
      <c r="F23" s="186">
        <v>2</v>
      </c>
      <c r="G23" s="139" t="s">
        <v>220</v>
      </c>
      <c r="H23" s="217">
        <f t="shared" si="0"/>
        <v>0</v>
      </c>
      <c r="I23" s="150">
        <v>0</v>
      </c>
    </row>
    <row r="24" spans="1:9" ht="14.25" customHeight="1" x14ac:dyDescent="0.25">
      <c r="A24" s="149" t="s">
        <v>195</v>
      </c>
      <c r="B24" s="182" t="s">
        <v>363</v>
      </c>
      <c r="C24" s="135" t="s">
        <v>198</v>
      </c>
      <c r="D24" s="138" t="s">
        <v>197</v>
      </c>
      <c r="E24" s="135">
        <v>312</v>
      </c>
      <c r="F24" s="186">
        <v>7</v>
      </c>
      <c r="G24" s="139" t="s">
        <v>196</v>
      </c>
      <c r="H24" s="217">
        <f t="shared" si="0"/>
        <v>5250</v>
      </c>
      <c r="I24" s="150">
        <v>750</v>
      </c>
    </row>
    <row r="25" spans="1:9" ht="14.25" customHeight="1" x14ac:dyDescent="0.25">
      <c r="A25" s="149" t="s">
        <v>195</v>
      </c>
      <c r="B25" s="182" t="s">
        <v>364</v>
      </c>
      <c r="C25" s="135" t="s">
        <v>198</v>
      </c>
      <c r="D25" s="138" t="s">
        <v>223</v>
      </c>
      <c r="E25" s="135">
        <v>312</v>
      </c>
      <c r="F25" s="186">
        <v>2</v>
      </c>
      <c r="G25" s="139" t="s">
        <v>222</v>
      </c>
      <c r="H25" s="217">
        <f t="shared" si="0"/>
        <v>200</v>
      </c>
      <c r="I25" s="150">
        <v>100</v>
      </c>
    </row>
    <row r="26" spans="1:9" ht="14.25" customHeight="1" x14ac:dyDescent="0.25">
      <c r="A26" s="149" t="s">
        <v>195</v>
      </c>
      <c r="B26" s="182" t="s">
        <v>364</v>
      </c>
      <c r="C26" s="135" t="s">
        <v>198</v>
      </c>
      <c r="D26" s="138" t="s">
        <v>225</v>
      </c>
      <c r="E26" s="135">
        <v>312</v>
      </c>
      <c r="F26" s="186">
        <v>3</v>
      </c>
      <c r="G26" s="139" t="s">
        <v>224</v>
      </c>
      <c r="H26" s="217">
        <f t="shared" si="0"/>
        <v>300</v>
      </c>
      <c r="I26" s="150">
        <v>100</v>
      </c>
    </row>
    <row r="27" spans="1:9" ht="14.25" customHeight="1" x14ac:dyDescent="0.25">
      <c r="A27" s="149" t="s">
        <v>195</v>
      </c>
      <c r="B27" s="182" t="s">
        <v>364</v>
      </c>
      <c r="C27" s="135" t="s">
        <v>198</v>
      </c>
      <c r="D27" s="138" t="s">
        <v>227</v>
      </c>
      <c r="E27" s="135">
        <v>312</v>
      </c>
      <c r="F27" s="186">
        <v>4</v>
      </c>
      <c r="G27" s="139" t="s">
        <v>226</v>
      </c>
      <c r="H27" s="217">
        <f t="shared" si="0"/>
        <v>400</v>
      </c>
      <c r="I27" s="150">
        <v>100</v>
      </c>
    </row>
    <row r="28" spans="1:9" ht="14.25" customHeight="1" x14ac:dyDescent="0.25">
      <c r="A28" s="149" t="s">
        <v>195</v>
      </c>
      <c r="B28" s="182" t="s">
        <v>363</v>
      </c>
      <c r="C28" s="135" t="s">
        <v>194</v>
      </c>
      <c r="D28" s="138" t="s">
        <v>229</v>
      </c>
      <c r="E28" s="135">
        <v>310</v>
      </c>
      <c r="F28" s="186">
        <v>2</v>
      </c>
      <c r="G28" s="139" t="s">
        <v>228</v>
      </c>
      <c r="H28" s="217">
        <f t="shared" si="0"/>
        <v>200</v>
      </c>
      <c r="I28" s="150">
        <v>100</v>
      </c>
    </row>
    <row r="29" spans="1:9" ht="14.25" customHeight="1" x14ac:dyDescent="0.25">
      <c r="A29" s="149" t="s">
        <v>195</v>
      </c>
      <c r="B29" s="182" t="s">
        <v>363</v>
      </c>
      <c r="C29" s="135" t="s">
        <v>194</v>
      </c>
      <c r="D29" s="138" t="s">
        <v>231</v>
      </c>
      <c r="E29" s="135">
        <v>310</v>
      </c>
      <c r="F29" s="186">
        <v>3</v>
      </c>
      <c r="G29" s="139" t="s">
        <v>230</v>
      </c>
      <c r="H29" s="217">
        <f t="shared" si="0"/>
        <v>300</v>
      </c>
      <c r="I29" s="150">
        <v>100</v>
      </c>
    </row>
    <row r="30" spans="1:9" ht="14.25" customHeight="1" x14ac:dyDescent="0.25">
      <c r="A30" s="149" t="s">
        <v>195</v>
      </c>
      <c r="B30" s="182" t="s">
        <v>363</v>
      </c>
      <c r="C30" s="135" t="s">
        <v>194</v>
      </c>
      <c r="D30" s="138" t="s">
        <v>233</v>
      </c>
      <c r="E30" s="135">
        <v>310</v>
      </c>
      <c r="F30" s="186">
        <v>4</v>
      </c>
      <c r="G30" s="139" t="s">
        <v>232</v>
      </c>
      <c r="H30" s="217">
        <f t="shared" si="0"/>
        <v>400</v>
      </c>
      <c r="I30" s="150">
        <v>100</v>
      </c>
    </row>
    <row r="31" spans="1:9" ht="14.25" customHeight="1" x14ac:dyDescent="0.25">
      <c r="A31" s="149" t="s">
        <v>195</v>
      </c>
      <c r="B31" s="182" t="s">
        <v>363</v>
      </c>
      <c r="C31" s="135" t="s">
        <v>194</v>
      </c>
      <c r="D31" s="138" t="s">
        <v>234</v>
      </c>
      <c r="E31" s="135">
        <v>310</v>
      </c>
      <c r="F31" s="186">
        <v>5</v>
      </c>
      <c r="G31" s="139" t="s">
        <v>232</v>
      </c>
      <c r="H31" s="217">
        <f t="shared" si="0"/>
        <v>50</v>
      </c>
      <c r="I31" s="150">
        <v>10</v>
      </c>
    </row>
    <row r="32" spans="1:9" ht="14.25" customHeight="1" x14ac:dyDescent="0.25">
      <c r="A32" s="149" t="s">
        <v>195</v>
      </c>
      <c r="B32" s="182" t="s">
        <v>363</v>
      </c>
      <c r="C32" s="135" t="s">
        <v>194</v>
      </c>
      <c r="D32" s="138" t="s">
        <v>236</v>
      </c>
      <c r="E32" s="135">
        <v>310</v>
      </c>
      <c r="F32" s="186">
        <v>1</v>
      </c>
      <c r="G32" s="139" t="s">
        <v>235</v>
      </c>
      <c r="H32" s="217">
        <f t="shared" si="0"/>
        <v>100</v>
      </c>
      <c r="I32" s="150">
        <v>100</v>
      </c>
    </row>
    <row r="33" spans="1:10" ht="14.25" customHeight="1" x14ac:dyDescent="0.25">
      <c r="A33" s="149" t="s">
        <v>195</v>
      </c>
      <c r="B33" s="182" t="s">
        <v>363</v>
      </c>
      <c r="C33" s="135" t="s">
        <v>194</v>
      </c>
      <c r="D33" s="138" t="s">
        <v>238</v>
      </c>
      <c r="E33" s="135">
        <v>310</v>
      </c>
      <c r="F33" s="186">
        <v>1</v>
      </c>
      <c r="G33" s="139" t="s">
        <v>237</v>
      </c>
      <c r="H33" s="217">
        <f t="shared" si="0"/>
        <v>100</v>
      </c>
      <c r="I33" s="150">
        <v>100</v>
      </c>
    </row>
    <row r="34" spans="1:10" ht="14.25" customHeight="1" x14ac:dyDescent="0.25">
      <c r="A34" s="149" t="s">
        <v>195</v>
      </c>
      <c r="B34" s="182" t="s">
        <v>363</v>
      </c>
      <c r="C34" s="135" t="s">
        <v>194</v>
      </c>
      <c r="D34" s="138" t="s">
        <v>240</v>
      </c>
      <c r="E34" s="135">
        <v>310</v>
      </c>
      <c r="F34" s="186">
        <v>2</v>
      </c>
      <c r="G34" s="139" t="s">
        <v>239</v>
      </c>
      <c r="H34" s="217">
        <f t="shared" si="0"/>
        <v>200</v>
      </c>
      <c r="I34" s="150">
        <v>100</v>
      </c>
    </row>
    <row r="35" spans="1:10" ht="14.25" customHeight="1" x14ac:dyDescent="0.25">
      <c r="A35" s="149" t="s">
        <v>195</v>
      </c>
      <c r="B35" s="182" t="s">
        <v>363</v>
      </c>
      <c r="C35" s="135" t="s">
        <v>194</v>
      </c>
      <c r="D35" s="138" t="s">
        <v>242</v>
      </c>
      <c r="E35" s="135">
        <v>310</v>
      </c>
      <c r="F35" s="186">
        <v>3</v>
      </c>
      <c r="G35" s="139" t="s">
        <v>241</v>
      </c>
      <c r="H35" s="217">
        <f t="shared" si="0"/>
        <v>300</v>
      </c>
      <c r="I35" s="150">
        <v>100</v>
      </c>
    </row>
    <row r="36" spans="1:10" ht="14.25" customHeight="1" x14ac:dyDescent="0.25">
      <c r="A36" s="149" t="s">
        <v>195</v>
      </c>
      <c r="B36" s="182" t="s">
        <v>363</v>
      </c>
      <c r="C36" s="135" t="s">
        <v>194</v>
      </c>
      <c r="D36" s="138" t="s">
        <v>243</v>
      </c>
      <c r="E36" s="135">
        <v>310</v>
      </c>
      <c r="F36" s="186">
        <v>4</v>
      </c>
      <c r="G36" s="139" t="s">
        <v>241</v>
      </c>
      <c r="H36" s="217">
        <f t="shared" si="0"/>
        <v>400</v>
      </c>
      <c r="I36" s="150">
        <v>100</v>
      </c>
    </row>
    <row r="37" spans="1:10" ht="14.25" customHeight="1" x14ac:dyDescent="0.25">
      <c r="A37" s="149" t="s">
        <v>195</v>
      </c>
      <c r="B37" s="182" t="s">
        <v>364</v>
      </c>
      <c r="C37" s="135" t="s">
        <v>194</v>
      </c>
      <c r="D37" s="138" t="s">
        <v>245</v>
      </c>
      <c r="E37" s="135">
        <v>310</v>
      </c>
      <c r="F37" s="186">
        <v>4</v>
      </c>
      <c r="G37" s="139" t="s">
        <v>244</v>
      </c>
      <c r="H37" s="217">
        <f t="shared" si="0"/>
        <v>400</v>
      </c>
      <c r="I37" s="150">
        <v>100</v>
      </c>
    </row>
    <row r="38" spans="1:10" ht="14.25" customHeight="1" x14ac:dyDescent="0.25">
      <c r="A38" s="149" t="s">
        <v>195</v>
      </c>
      <c r="B38" s="182" t="s">
        <v>364</v>
      </c>
      <c r="C38" s="135" t="s">
        <v>194</v>
      </c>
      <c r="D38" s="138" t="s">
        <v>247</v>
      </c>
      <c r="E38" s="135">
        <v>310</v>
      </c>
      <c r="F38" s="186">
        <v>2</v>
      </c>
      <c r="G38" s="139" t="s">
        <v>246</v>
      </c>
      <c r="H38" s="217">
        <f t="shared" si="0"/>
        <v>200</v>
      </c>
      <c r="I38" s="150">
        <v>100</v>
      </c>
    </row>
    <row r="39" spans="1:10" ht="14.25" customHeight="1" x14ac:dyDescent="0.25">
      <c r="A39" s="149" t="s">
        <v>195</v>
      </c>
      <c r="B39" s="182" t="s">
        <v>364</v>
      </c>
      <c r="C39" s="135" t="s">
        <v>201</v>
      </c>
      <c r="D39" s="138" t="s">
        <v>200</v>
      </c>
      <c r="E39" s="135">
        <v>310</v>
      </c>
      <c r="F39" s="186">
        <v>1</v>
      </c>
      <c r="G39" s="139" t="s">
        <v>199</v>
      </c>
      <c r="H39" s="217">
        <f t="shared" si="0"/>
        <v>250</v>
      </c>
      <c r="I39" s="150">
        <v>250</v>
      </c>
    </row>
    <row r="40" spans="1:10" ht="14.25" customHeight="1" x14ac:dyDescent="0.25">
      <c r="A40" s="149" t="s">
        <v>195</v>
      </c>
      <c r="B40" s="182" t="s">
        <v>364</v>
      </c>
      <c r="C40" s="135" t="s">
        <v>201</v>
      </c>
      <c r="D40" s="138" t="s">
        <v>249</v>
      </c>
      <c r="E40" s="135">
        <v>310</v>
      </c>
      <c r="F40" s="186">
        <v>2</v>
      </c>
      <c r="G40" s="139" t="s">
        <v>248</v>
      </c>
      <c r="H40" s="217">
        <f t="shared" si="0"/>
        <v>500</v>
      </c>
      <c r="I40" s="150">
        <v>250</v>
      </c>
      <c r="J40" s="54"/>
    </row>
    <row r="41" spans="1:10" ht="14.25" customHeight="1" x14ac:dyDescent="0.25">
      <c r="A41" s="149" t="s">
        <v>195</v>
      </c>
      <c r="B41" s="182" t="s">
        <v>364</v>
      </c>
      <c r="C41" s="135" t="s">
        <v>198</v>
      </c>
      <c r="D41" s="140" t="s">
        <v>251</v>
      </c>
      <c r="E41" s="135">
        <v>312</v>
      </c>
      <c r="F41" s="186">
        <v>4</v>
      </c>
      <c r="G41" s="139" t="s">
        <v>250</v>
      </c>
      <c r="H41" s="217">
        <f t="shared" si="0"/>
        <v>1000</v>
      </c>
      <c r="I41" s="150">
        <v>250</v>
      </c>
    </row>
    <row r="42" spans="1:10" ht="14.25" customHeight="1" x14ac:dyDescent="0.25">
      <c r="A42" s="214" t="s">
        <v>195</v>
      </c>
      <c r="B42" s="182" t="s">
        <v>363</v>
      </c>
      <c r="C42" s="135"/>
      <c r="D42" s="141" t="s">
        <v>253</v>
      </c>
      <c r="E42" s="135" t="s">
        <v>254</v>
      </c>
      <c r="F42" s="186">
        <v>1</v>
      </c>
      <c r="G42" s="139" t="s">
        <v>252</v>
      </c>
      <c r="H42" s="217">
        <f t="shared" si="0"/>
        <v>1500</v>
      </c>
      <c r="I42" s="150">
        <v>1500</v>
      </c>
    </row>
    <row r="43" spans="1:10" ht="14.25" customHeight="1" x14ac:dyDescent="0.25">
      <c r="A43" s="214" t="s">
        <v>195</v>
      </c>
      <c r="B43" s="182" t="s">
        <v>365</v>
      </c>
      <c r="C43" s="135"/>
      <c r="D43" s="141" t="s">
        <v>256</v>
      </c>
      <c r="E43" s="135"/>
      <c r="F43" s="186">
        <v>20</v>
      </c>
      <c r="G43" s="139" t="s">
        <v>255</v>
      </c>
      <c r="H43" s="217">
        <f t="shared" si="0"/>
        <v>3000</v>
      </c>
      <c r="I43" s="150">
        <v>150</v>
      </c>
    </row>
    <row r="44" spans="1:10" ht="14.25" customHeight="1" x14ac:dyDescent="0.25">
      <c r="A44" s="149" t="s">
        <v>195</v>
      </c>
      <c r="B44" s="182" t="s">
        <v>365</v>
      </c>
      <c r="C44" s="135" t="s">
        <v>259</v>
      </c>
      <c r="D44" s="141" t="s">
        <v>258</v>
      </c>
      <c r="E44" s="135">
        <v>313</v>
      </c>
      <c r="F44" s="186">
        <v>20</v>
      </c>
      <c r="G44" s="139" t="s">
        <v>257</v>
      </c>
      <c r="H44" s="217">
        <f t="shared" si="0"/>
        <v>400</v>
      </c>
      <c r="I44" s="150">
        <v>20</v>
      </c>
    </row>
    <row r="45" spans="1:10" ht="14.25" customHeight="1" x14ac:dyDescent="0.25">
      <c r="A45" s="149" t="s">
        <v>195</v>
      </c>
      <c r="B45" s="182" t="s">
        <v>365</v>
      </c>
      <c r="C45" s="135" t="s">
        <v>259</v>
      </c>
      <c r="D45" s="141" t="s">
        <v>256</v>
      </c>
      <c r="E45" s="135">
        <v>313</v>
      </c>
      <c r="F45" s="186">
        <v>24</v>
      </c>
      <c r="G45" s="139" t="s">
        <v>260</v>
      </c>
      <c r="H45" s="217">
        <f t="shared" si="0"/>
        <v>0</v>
      </c>
      <c r="I45" s="150"/>
    </row>
    <row r="46" spans="1:10" ht="14.25" customHeight="1" x14ac:dyDescent="0.25">
      <c r="A46" s="149" t="s">
        <v>195</v>
      </c>
      <c r="B46" s="182" t="s">
        <v>363</v>
      </c>
      <c r="C46" s="135" t="s">
        <v>194</v>
      </c>
      <c r="D46" s="141" t="s">
        <v>262</v>
      </c>
      <c r="E46" s="135">
        <v>310</v>
      </c>
      <c r="F46" s="186">
        <v>2</v>
      </c>
      <c r="G46" s="139" t="s">
        <v>261</v>
      </c>
      <c r="H46" s="217">
        <f t="shared" si="0"/>
        <v>400</v>
      </c>
      <c r="I46" s="150">
        <v>200</v>
      </c>
    </row>
    <row r="47" spans="1:10" ht="14.25" customHeight="1" x14ac:dyDescent="0.25">
      <c r="A47" s="149" t="s">
        <v>195</v>
      </c>
      <c r="B47" s="182" t="s">
        <v>363</v>
      </c>
      <c r="C47" s="135" t="s">
        <v>194</v>
      </c>
      <c r="D47" s="141" t="s">
        <v>262</v>
      </c>
      <c r="E47" s="135">
        <v>310</v>
      </c>
      <c r="F47" s="186">
        <v>2</v>
      </c>
      <c r="G47" s="139" t="s">
        <v>263</v>
      </c>
      <c r="H47" s="217">
        <f t="shared" si="0"/>
        <v>0</v>
      </c>
      <c r="I47" s="150"/>
    </row>
    <row r="48" spans="1:10" ht="14.25" customHeight="1" x14ac:dyDescent="0.25">
      <c r="A48" s="149" t="s">
        <v>195</v>
      </c>
      <c r="B48" s="182" t="s">
        <v>363</v>
      </c>
      <c r="C48" s="135" t="s">
        <v>194</v>
      </c>
      <c r="D48" s="141" t="s">
        <v>262</v>
      </c>
      <c r="E48" s="135">
        <v>310</v>
      </c>
      <c r="F48" s="186">
        <v>4</v>
      </c>
      <c r="G48" s="139" t="s">
        <v>264</v>
      </c>
      <c r="H48" s="217">
        <f t="shared" si="0"/>
        <v>400</v>
      </c>
      <c r="I48" s="150">
        <v>100</v>
      </c>
    </row>
    <row r="49" spans="1:9" ht="14.25" customHeight="1" x14ac:dyDescent="0.25">
      <c r="A49" s="149" t="s">
        <v>195</v>
      </c>
      <c r="B49" s="182" t="s">
        <v>363</v>
      </c>
      <c r="C49" s="135" t="s">
        <v>194</v>
      </c>
      <c r="D49" s="141" t="s">
        <v>262</v>
      </c>
      <c r="E49" s="135">
        <v>310</v>
      </c>
      <c r="F49" s="186">
        <v>4</v>
      </c>
      <c r="G49" s="139" t="s">
        <v>265</v>
      </c>
      <c r="H49" s="217">
        <f t="shared" si="0"/>
        <v>0</v>
      </c>
      <c r="I49" s="150"/>
    </row>
    <row r="50" spans="1:9" ht="14.25" customHeight="1" x14ac:dyDescent="0.25">
      <c r="A50" s="149" t="s">
        <v>195</v>
      </c>
      <c r="B50" s="182" t="s">
        <v>363</v>
      </c>
      <c r="C50" s="135" t="s">
        <v>194</v>
      </c>
      <c r="D50" s="140" t="s">
        <v>236</v>
      </c>
      <c r="E50" s="135">
        <v>310</v>
      </c>
      <c r="F50" s="186">
        <v>1</v>
      </c>
      <c r="G50" s="139" t="s">
        <v>266</v>
      </c>
      <c r="H50" s="217">
        <f t="shared" si="0"/>
        <v>2500</v>
      </c>
      <c r="I50" s="150">
        <v>2500</v>
      </c>
    </row>
    <row r="51" spans="1:9" ht="14.25" customHeight="1" x14ac:dyDescent="0.25">
      <c r="A51" s="149" t="s">
        <v>195</v>
      </c>
      <c r="B51" s="182" t="s">
        <v>363</v>
      </c>
      <c r="C51" s="135" t="s">
        <v>194</v>
      </c>
      <c r="D51" s="140" t="s">
        <v>238</v>
      </c>
      <c r="E51" s="135">
        <v>310</v>
      </c>
      <c r="F51" s="186">
        <v>1</v>
      </c>
      <c r="G51" s="139" t="s">
        <v>267</v>
      </c>
      <c r="H51" s="217">
        <f t="shared" si="0"/>
        <v>1500</v>
      </c>
      <c r="I51" s="150">
        <v>1500</v>
      </c>
    </row>
    <row r="52" spans="1:9" ht="14.25" customHeight="1" x14ac:dyDescent="0.25">
      <c r="A52" s="149" t="s">
        <v>195</v>
      </c>
      <c r="B52" s="182" t="s">
        <v>363</v>
      </c>
      <c r="C52" s="135" t="s">
        <v>194</v>
      </c>
      <c r="D52" s="140" t="s">
        <v>240</v>
      </c>
      <c r="E52" s="135">
        <v>310</v>
      </c>
      <c r="F52" s="186">
        <v>2</v>
      </c>
      <c r="G52" s="139" t="s">
        <v>268</v>
      </c>
      <c r="H52" s="217">
        <f t="shared" si="0"/>
        <v>4000</v>
      </c>
      <c r="I52" s="150">
        <v>2000</v>
      </c>
    </row>
    <row r="53" spans="1:9" ht="14.25" customHeight="1" x14ac:dyDescent="0.25">
      <c r="A53" s="149" t="s">
        <v>195</v>
      </c>
      <c r="B53" s="182" t="s">
        <v>363</v>
      </c>
      <c r="C53" s="135" t="s">
        <v>194</v>
      </c>
      <c r="D53" s="140" t="s">
        <v>242</v>
      </c>
      <c r="E53" s="135">
        <v>310</v>
      </c>
      <c r="F53" s="186">
        <v>3</v>
      </c>
      <c r="G53" s="139" t="s">
        <v>269</v>
      </c>
      <c r="H53" s="217">
        <f t="shared" si="0"/>
        <v>3000</v>
      </c>
      <c r="I53" s="150">
        <v>1000</v>
      </c>
    </row>
    <row r="54" spans="1:9" ht="14.25" customHeight="1" x14ac:dyDescent="0.25">
      <c r="A54" s="149" t="s">
        <v>195</v>
      </c>
      <c r="B54" s="182" t="s">
        <v>363</v>
      </c>
      <c r="C54" s="135" t="s">
        <v>194</v>
      </c>
      <c r="D54" s="140" t="s">
        <v>243</v>
      </c>
      <c r="E54" s="135">
        <v>310</v>
      </c>
      <c r="F54" s="186">
        <v>4</v>
      </c>
      <c r="G54" s="139" t="s">
        <v>269</v>
      </c>
      <c r="H54" s="217">
        <f t="shared" si="0"/>
        <v>2000</v>
      </c>
      <c r="I54" s="150">
        <v>500</v>
      </c>
    </row>
    <row r="55" spans="1:9" ht="14.25" customHeight="1" x14ac:dyDescent="0.25">
      <c r="A55" s="149" t="s">
        <v>195</v>
      </c>
      <c r="B55" s="182" t="s">
        <v>363</v>
      </c>
      <c r="C55" s="135" t="s">
        <v>272</v>
      </c>
      <c r="D55" s="141" t="s">
        <v>271</v>
      </c>
      <c r="E55" s="135">
        <v>335</v>
      </c>
      <c r="F55" s="186">
        <v>4</v>
      </c>
      <c r="G55" s="139" t="s">
        <v>270</v>
      </c>
      <c r="H55" s="217">
        <f t="shared" si="0"/>
        <v>200</v>
      </c>
      <c r="I55" s="150">
        <v>50</v>
      </c>
    </row>
    <row r="56" spans="1:9" ht="14.25" customHeight="1" x14ac:dyDescent="0.25">
      <c r="A56" s="149" t="s">
        <v>276</v>
      </c>
      <c r="B56" s="182" t="s">
        <v>363</v>
      </c>
      <c r="C56" s="135" t="s">
        <v>275</v>
      </c>
      <c r="D56" s="141" t="s">
        <v>274</v>
      </c>
      <c r="E56" s="135">
        <v>310</v>
      </c>
      <c r="F56" s="186">
        <v>4</v>
      </c>
      <c r="G56" s="139" t="s">
        <v>273</v>
      </c>
      <c r="H56" s="217">
        <f t="shared" si="0"/>
        <v>2000</v>
      </c>
      <c r="I56" s="150">
        <v>500</v>
      </c>
    </row>
    <row r="57" spans="1:9" ht="14.25" customHeight="1" x14ac:dyDescent="0.25">
      <c r="A57" s="149" t="s">
        <v>195</v>
      </c>
      <c r="B57" s="182" t="s">
        <v>363</v>
      </c>
      <c r="C57" s="135" t="s">
        <v>279</v>
      </c>
      <c r="D57" s="141" t="s">
        <v>278</v>
      </c>
      <c r="E57" s="135">
        <v>312</v>
      </c>
      <c r="F57" s="186">
        <v>4</v>
      </c>
      <c r="G57" s="139" t="s">
        <v>277</v>
      </c>
      <c r="H57" s="217">
        <f t="shared" si="0"/>
        <v>200</v>
      </c>
      <c r="I57" s="150">
        <v>50</v>
      </c>
    </row>
    <row r="58" spans="1:9" ht="14.25" customHeight="1" x14ac:dyDescent="0.25">
      <c r="A58" s="149" t="s">
        <v>195</v>
      </c>
      <c r="B58" s="182" t="s">
        <v>363</v>
      </c>
      <c r="C58" s="135" t="s">
        <v>201</v>
      </c>
      <c r="D58" s="141" t="s">
        <v>281</v>
      </c>
      <c r="E58" s="135">
        <v>310</v>
      </c>
      <c r="F58" s="186">
        <v>2</v>
      </c>
      <c r="G58" s="139" t="s">
        <v>280</v>
      </c>
      <c r="H58" s="217">
        <f t="shared" si="0"/>
        <v>50</v>
      </c>
      <c r="I58" s="150">
        <v>25</v>
      </c>
    </row>
    <row r="59" spans="1:9" ht="14.25" customHeight="1" x14ac:dyDescent="0.25">
      <c r="A59" s="149" t="s">
        <v>195</v>
      </c>
      <c r="B59" s="182" t="s">
        <v>363</v>
      </c>
      <c r="C59" s="135" t="s">
        <v>201</v>
      </c>
      <c r="D59" s="141" t="s">
        <v>283</v>
      </c>
      <c r="E59" s="135">
        <v>310</v>
      </c>
      <c r="F59" s="186">
        <v>4</v>
      </c>
      <c r="G59" s="139" t="s">
        <v>282</v>
      </c>
      <c r="H59" s="217">
        <f t="shared" si="0"/>
        <v>200</v>
      </c>
      <c r="I59" s="150">
        <v>50</v>
      </c>
    </row>
    <row r="60" spans="1:9" ht="14.25" customHeight="1" x14ac:dyDescent="0.25">
      <c r="A60" s="149" t="s">
        <v>195</v>
      </c>
      <c r="B60" s="182" t="s">
        <v>364</v>
      </c>
      <c r="C60" s="135" t="s">
        <v>201</v>
      </c>
      <c r="D60" s="140" t="s">
        <v>205</v>
      </c>
      <c r="E60" s="135">
        <v>310</v>
      </c>
      <c r="F60" s="186">
        <v>2</v>
      </c>
      <c r="G60" s="139" t="s">
        <v>284</v>
      </c>
      <c r="H60" s="217">
        <f t="shared" si="0"/>
        <v>200</v>
      </c>
      <c r="I60" s="150">
        <v>100</v>
      </c>
    </row>
    <row r="61" spans="1:9" ht="14.25" customHeight="1" x14ac:dyDescent="0.25">
      <c r="A61" s="149" t="s">
        <v>195</v>
      </c>
      <c r="B61" s="182" t="s">
        <v>364</v>
      </c>
      <c r="C61" s="135" t="s">
        <v>201</v>
      </c>
      <c r="D61" s="140" t="s">
        <v>223</v>
      </c>
      <c r="E61" s="135">
        <v>310</v>
      </c>
      <c r="F61" s="186">
        <v>2</v>
      </c>
      <c r="G61" s="139" t="s">
        <v>285</v>
      </c>
      <c r="H61" s="217">
        <f t="shared" si="0"/>
        <v>0</v>
      </c>
      <c r="I61" s="150">
        <v>0</v>
      </c>
    </row>
    <row r="62" spans="1:9" ht="14.25" customHeight="1" x14ac:dyDescent="0.25">
      <c r="A62" s="149" t="s">
        <v>195</v>
      </c>
      <c r="B62" s="182" t="s">
        <v>364</v>
      </c>
      <c r="C62" s="135" t="s">
        <v>201</v>
      </c>
      <c r="D62" s="140" t="s">
        <v>207</v>
      </c>
      <c r="E62" s="135">
        <v>310</v>
      </c>
      <c r="F62" s="186">
        <v>3</v>
      </c>
      <c r="G62" s="139" t="s">
        <v>286</v>
      </c>
      <c r="H62" s="217">
        <f t="shared" si="0"/>
        <v>300</v>
      </c>
      <c r="I62" s="150">
        <v>100</v>
      </c>
    </row>
    <row r="63" spans="1:9" ht="14.25" customHeight="1" x14ac:dyDescent="0.25">
      <c r="A63" s="149" t="s">
        <v>195</v>
      </c>
      <c r="B63" s="182" t="s">
        <v>364</v>
      </c>
      <c r="C63" s="135" t="s">
        <v>201</v>
      </c>
      <c r="D63" s="140" t="s">
        <v>225</v>
      </c>
      <c r="E63" s="135">
        <v>310</v>
      </c>
      <c r="F63" s="186">
        <v>3</v>
      </c>
      <c r="G63" s="139" t="s">
        <v>287</v>
      </c>
      <c r="H63" s="217">
        <f t="shared" si="0"/>
        <v>0</v>
      </c>
      <c r="I63" s="150"/>
    </row>
    <row r="64" spans="1:9" ht="14.25" customHeight="1" x14ac:dyDescent="0.25">
      <c r="A64" s="149" t="s">
        <v>195</v>
      </c>
      <c r="B64" s="182" t="s">
        <v>364</v>
      </c>
      <c r="C64" s="135" t="s">
        <v>201</v>
      </c>
      <c r="D64" s="140" t="s">
        <v>209</v>
      </c>
      <c r="E64" s="135">
        <v>310</v>
      </c>
      <c r="F64" s="186">
        <v>4</v>
      </c>
      <c r="G64" s="139" t="s">
        <v>288</v>
      </c>
      <c r="H64" s="217">
        <f t="shared" si="0"/>
        <v>400</v>
      </c>
      <c r="I64" s="150">
        <v>100</v>
      </c>
    </row>
    <row r="65" spans="1:9" ht="14.25" customHeight="1" x14ac:dyDescent="0.25">
      <c r="A65" s="149" t="s">
        <v>195</v>
      </c>
      <c r="B65" s="182" t="s">
        <v>364</v>
      </c>
      <c r="C65" s="135" t="s">
        <v>201</v>
      </c>
      <c r="D65" s="140" t="s">
        <v>227</v>
      </c>
      <c r="E65" s="135">
        <v>310</v>
      </c>
      <c r="F65" s="186">
        <v>4</v>
      </c>
      <c r="G65" s="139" t="s">
        <v>289</v>
      </c>
      <c r="H65" s="217">
        <f t="shared" si="0"/>
        <v>0</v>
      </c>
      <c r="I65" s="150"/>
    </row>
    <row r="66" spans="1:9" ht="14.25" customHeight="1" x14ac:dyDescent="0.25">
      <c r="A66" s="149" t="s">
        <v>195</v>
      </c>
      <c r="B66" s="182" t="s">
        <v>364</v>
      </c>
      <c r="C66" s="135" t="s">
        <v>201</v>
      </c>
      <c r="D66" s="140" t="s">
        <v>215</v>
      </c>
      <c r="E66" s="135">
        <v>310</v>
      </c>
      <c r="F66" s="186">
        <f>50/15</f>
        <v>3.3333333333333335</v>
      </c>
      <c r="G66" s="139" t="s">
        <v>290</v>
      </c>
      <c r="H66" s="217">
        <f t="shared" si="0"/>
        <v>250</v>
      </c>
      <c r="I66" s="150">
        <v>75</v>
      </c>
    </row>
    <row r="67" spans="1:9" ht="14.25" customHeight="1" x14ac:dyDescent="0.25">
      <c r="A67" s="149" t="s">
        <v>195</v>
      </c>
      <c r="B67" s="182" t="s">
        <v>364</v>
      </c>
      <c r="C67" s="135" t="s">
        <v>201</v>
      </c>
      <c r="D67" s="140" t="s">
        <v>217</v>
      </c>
      <c r="E67" s="135">
        <v>310</v>
      </c>
      <c r="F67" s="186">
        <f>50/15</f>
        <v>3.3333333333333335</v>
      </c>
      <c r="G67" s="139" t="s">
        <v>291</v>
      </c>
      <c r="H67" s="217">
        <f t="shared" si="0"/>
        <v>500</v>
      </c>
      <c r="I67" s="150">
        <v>150</v>
      </c>
    </row>
    <row r="68" spans="1:9" ht="14.25" customHeight="1" x14ac:dyDescent="0.25">
      <c r="A68" s="149" t="s">
        <v>195</v>
      </c>
      <c r="B68" s="182" t="s">
        <v>363</v>
      </c>
      <c r="C68" s="135" t="s">
        <v>201</v>
      </c>
      <c r="D68" s="140" t="s">
        <v>219</v>
      </c>
      <c r="E68" s="135">
        <v>310</v>
      </c>
      <c r="F68" s="186">
        <v>4</v>
      </c>
      <c r="G68" s="139" t="s">
        <v>292</v>
      </c>
      <c r="H68" s="217">
        <f t="shared" si="0"/>
        <v>1000</v>
      </c>
      <c r="I68" s="150">
        <v>250</v>
      </c>
    </row>
    <row r="69" spans="1:9" ht="14.25" customHeight="1" x14ac:dyDescent="0.25">
      <c r="A69" s="149" t="s">
        <v>195</v>
      </c>
      <c r="B69" s="182" t="s">
        <v>363</v>
      </c>
      <c r="C69" s="135" t="s">
        <v>198</v>
      </c>
      <c r="D69" s="140" t="s">
        <v>229</v>
      </c>
      <c r="E69" s="135">
        <v>312</v>
      </c>
      <c r="F69" s="186">
        <v>1</v>
      </c>
      <c r="G69" s="139" t="s">
        <v>293</v>
      </c>
      <c r="H69" s="217">
        <f t="shared" si="0"/>
        <v>150</v>
      </c>
      <c r="I69" s="150">
        <v>150</v>
      </c>
    </row>
    <row r="70" spans="1:9" ht="14.25" customHeight="1" x14ac:dyDescent="0.25">
      <c r="A70" s="149" t="s">
        <v>195</v>
      </c>
      <c r="B70" s="182" t="s">
        <v>363</v>
      </c>
      <c r="C70" s="135" t="s">
        <v>198</v>
      </c>
      <c r="D70" s="140" t="s">
        <v>231</v>
      </c>
      <c r="E70" s="135">
        <v>312</v>
      </c>
      <c r="F70" s="186">
        <v>2</v>
      </c>
      <c r="G70" s="139" t="s">
        <v>294</v>
      </c>
      <c r="H70" s="217">
        <f t="shared" si="0"/>
        <v>200</v>
      </c>
      <c r="I70" s="150">
        <v>100</v>
      </c>
    </row>
    <row r="71" spans="1:9" ht="14.25" customHeight="1" x14ac:dyDescent="0.25">
      <c r="A71" s="149" t="s">
        <v>195</v>
      </c>
      <c r="B71" s="182" t="s">
        <v>363</v>
      </c>
      <c r="C71" s="135" t="s">
        <v>198</v>
      </c>
      <c r="D71" s="140" t="s">
        <v>233</v>
      </c>
      <c r="E71" s="135">
        <v>312</v>
      </c>
      <c r="F71" s="186">
        <v>3</v>
      </c>
      <c r="G71" s="139" t="s">
        <v>295</v>
      </c>
      <c r="H71" s="217">
        <f t="shared" si="0"/>
        <v>75</v>
      </c>
      <c r="I71" s="150">
        <v>25</v>
      </c>
    </row>
    <row r="72" spans="1:9" ht="14.25" customHeight="1" x14ac:dyDescent="0.25">
      <c r="A72" s="149" t="s">
        <v>195</v>
      </c>
      <c r="B72" s="182" t="s">
        <v>363</v>
      </c>
      <c r="C72" s="135" t="s">
        <v>198</v>
      </c>
      <c r="D72" s="140" t="s">
        <v>234</v>
      </c>
      <c r="E72" s="135">
        <v>312</v>
      </c>
      <c r="F72" s="186">
        <v>4</v>
      </c>
      <c r="G72" s="139" t="s">
        <v>295</v>
      </c>
      <c r="H72" s="217">
        <f t="shared" si="0"/>
        <v>80</v>
      </c>
      <c r="I72" s="150">
        <v>20</v>
      </c>
    </row>
    <row r="73" spans="1:9" ht="14.25" customHeight="1" x14ac:dyDescent="0.25">
      <c r="A73" s="149" t="s">
        <v>195</v>
      </c>
      <c r="B73" s="182" t="s">
        <v>363</v>
      </c>
      <c r="C73" s="135" t="s">
        <v>198</v>
      </c>
      <c r="D73" s="140" t="s">
        <v>236</v>
      </c>
      <c r="E73" s="135">
        <v>312</v>
      </c>
      <c r="F73" s="186">
        <v>1</v>
      </c>
      <c r="G73" s="139" t="s">
        <v>266</v>
      </c>
      <c r="H73" s="217">
        <f t="shared" si="0"/>
        <v>150</v>
      </c>
      <c r="I73" s="150">
        <v>150</v>
      </c>
    </row>
    <row r="74" spans="1:9" ht="14.25" customHeight="1" x14ac:dyDescent="0.25">
      <c r="A74" s="149" t="s">
        <v>195</v>
      </c>
      <c r="B74" s="182" t="s">
        <v>363</v>
      </c>
      <c r="C74" s="135" t="s">
        <v>198</v>
      </c>
      <c r="D74" s="140" t="s">
        <v>238</v>
      </c>
      <c r="E74" s="135">
        <v>312</v>
      </c>
      <c r="F74" s="186">
        <v>1</v>
      </c>
      <c r="G74" s="139" t="s">
        <v>267</v>
      </c>
      <c r="H74" s="217">
        <f t="shared" si="0"/>
        <v>100</v>
      </c>
      <c r="I74" s="150">
        <v>100</v>
      </c>
    </row>
    <row r="75" spans="1:9" ht="14.25" customHeight="1" x14ac:dyDescent="0.25">
      <c r="A75" s="149" t="s">
        <v>195</v>
      </c>
      <c r="B75" s="182" t="s">
        <v>363</v>
      </c>
      <c r="C75" s="135" t="s">
        <v>198</v>
      </c>
      <c r="D75" s="140" t="s">
        <v>240</v>
      </c>
      <c r="E75" s="135">
        <v>312</v>
      </c>
      <c r="F75" s="186">
        <v>2</v>
      </c>
      <c r="G75" s="139" t="s">
        <v>268</v>
      </c>
      <c r="H75" s="217">
        <f t="shared" si="0"/>
        <v>50</v>
      </c>
      <c r="I75" s="150">
        <v>25</v>
      </c>
    </row>
    <row r="76" spans="1:9" ht="14.25" customHeight="1" x14ac:dyDescent="0.25">
      <c r="A76" s="149" t="s">
        <v>195</v>
      </c>
      <c r="B76" s="182" t="s">
        <v>363</v>
      </c>
      <c r="C76" s="135" t="s">
        <v>198</v>
      </c>
      <c r="D76" s="140" t="s">
        <v>242</v>
      </c>
      <c r="E76" s="135">
        <v>312</v>
      </c>
      <c r="F76" s="186">
        <v>3</v>
      </c>
      <c r="G76" s="139" t="s">
        <v>269</v>
      </c>
      <c r="H76" s="217">
        <f t="shared" ref="H76:H107" si="1">I76*F76</f>
        <v>60</v>
      </c>
      <c r="I76" s="150">
        <v>20</v>
      </c>
    </row>
    <row r="77" spans="1:9" ht="14.25" customHeight="1" x14ac:dyDescent="0.25">
      <c r="A77" s="149" t="s">
        <v>195</v>
      </c>
      <c r="B77" s="182" t="s">
        <v>363</v>
      </c>
      <c r="C77" s="135" t="s">
        <v>198</v>
      </c>
      <c r="D77" s="140" t="s">
        <v>243</v>
      </c>
      <c r="E77" s="135">
        <v>312</v>
      </c>
      <c r="F77" s="186">
        <v>4</v>
      </c>
      <c r="G77" s="139" t="s">
        <v>269</v>
      </c>
      <c r="H77" s="217">
        <f t="shared" si="1"/>
        <v>40</v>
      </c>
      <c r="I77" s="150">
        <v>10</v>
      </c>
    </row>
    <row r="78" spans="1:9" ht="14.25" customHeight="1" x14ac:dyDescent="0.25">
      <c r="A78" s="149" t="s">
        <v>299</v>
      </c>
      <c r="B78" s="182" t="s">
        <v>363</v>
      </c>
      <c r="C78" s="135" t="s">
        <v>298</v>
      </c>
      <c r="D78" s="141" t="s">
        <v>297</v>
      </c>
      <c r="E78" s="135">
        <v>100</v>
      </c>
      <c r="F78" s="186">
        <v>8</v>
      </c>
      <c r="G78" s="139" t="s">
        <v>296</v>
      </c>
      <c r="H78" s="217">
        <f t="shared" si="1"/>
        <v>240</v>
      </c>
      <c r="I78" s="150">
        <v>30</v>
      </c>
    </row>
    <row r="79" spans="1:9" ht="14.25" customHeight="1" x14ac:dyDescent="0.25">
      <c r="A79" s="149" t="s">
        <v>299</v>
      </c>
      <c r="B79" s="182" t="s">
        <v>363</v>
      </c>
      <c r="C79" s="135" t="s">
        <v>298</v>
      </c>
      <c r="D79" s="141" t="s">
        <v>297</v>
      </c>
      <c r="E79" s="135">
        <v>100</v>
      </c>
      <c r="F79" s="186">
        <v>2</v>
      </c>
      <c r="G79" s="139" t="s">
        <v>300</v>
      </c>
      <c r="H79" s="217">
        <f t="shared" si="1"/>
        <v>60</v>
      </c>
      <c r="I79" s="150">
        <v>30</v>
      </c>
    </row>
    <row r="80" spans="1:9" ht="14.25" customHeight="1" x14ac:dyDescent="0.25">
      <c r="A80" s="149" t="s">
        <v>299</v>
      </c>
      <c r="B80" s="182" t="s">
        <v>363</v>
      </c>
      <c r="C80" s="135" t="s">
        <v>298</v>
      </c>
      <c r="D80" s="141" t="s">
        <v>297</v>
      </c>
      <c r="E80" s="135">
        <v>100</v>
      </c>
      <c r="F80" s="186">
        <v>2</v>
      </c>
      <c r="G80" s="139" t="s">
        <v>301</v>
      </c>
      <c r="H80" s="217">
        <f t="shared" si="1"/>
        <v>90</v>
      </c>
      <c r="I80" s="150">
        <v>45</v>
      </c>
    </row>
    <row r="81" spans="1:9" ht="14.25" customHeight="1" x14ac:dyDescent="0.25">
      <c r="A81" s="149" t="s">
        <v>299</v>
      </c>
      <c r="B81" s="182" t="s">
        <v>363</v>
      </c>
      <c r="C81" s="135" t="s">
        <v>298</v>
      </c>
      <c r="D81" s="141" t="s">
        <v>297</v>
      </c>
      <c r="E81" s="135">
        <v>100</v>
      </c>
      <c r="F81" s="186">
        <v>2</v>
      </c>
      <c r="G81" s="139" t="s">
        <v>302</v>
      </c>
      <c r="H81" s="217">
        <f t="shared" si="1"/>
        <v>60</v>
      </c>
      <c r="I81" s="150">
        <v>30</v>
      </c>
    </row>
    <row r="82" spans="1:9" ht="14.25" customHeight="1" x14ac:dyDescent="0.25">
      <c r="A82" s="149" t="s">
        <v>299</v>
      </c>
      <c r="B82" s="182" t="s">
        <v>363</v>
      </c>
      <c r="C82" s="135" t="s">
        <v>298</v>
      </c>
      <c r="D82" s="141" t="s">
        <v>297</v>
      </c>
      <c r="E82" s="135">
        <v>100</v>
      </c>
      <c r="F82" s="186">
        <v>2</v>
      </c>
      <c r="G82" s="139" t="s">
        <v>303</v>
      </c>
      <c r="H82" s="217">
        <f t="shared" si="1"/>
        <v>60</v>
      </c>
      <c r="I82" s="150">
        <v>30</v>
      </c>
    </row>
    <row r="83" spans="1:9" ht="14.25" customHeight="1" x14ac:dyDescent="0.25">
      <c r="A83" s="149" t="s">
        <v>299</v>
      </c>
      <c r="B83" s="182" t="s">
        <v>363</v>
      </c>
      <c r="C83" s="135" t="s">
        <v>298</v>
      </c>
      <c r="D83" s="141" t="s">
        <v>297</v>
      </c>
      <c r="E83" s="135">
        <v>100</v>
      </c>
      <c r="F83" s="186">
        <v>2</v>
      </c>
      <c r="G83" s="139" t="s">
        <v>304</v>
      </c>
      <c r="H83" s="217">
        <f t="shared" si="1"/>
        <v>90</v>
      </c>
      <c r="I83" s="150">
        <v>45</v>
      </c>
    </row>
    <row r="84" spans="1:9" ht="14.25" customHeight="1" x14ac:dyDescent="0.25">
      <c r="A84" s="149" t="s">
        <v>299</v>
      </c>
      <c r="B84" s="182" t="s">
        <v>363</v>
      </c>
      <c r="C84" s="135" t="s">
        <v>298</v>
      </c>
      <c r="D84" s="141" t="s">
        <v>297</v>
      </c>
      <c r="E84" s="135">
        <v>100</v>
      </c>
      <c r="F84" s="186">
        <v>2</v>
      </c>
      <c r="G84" s="139" t="s">
        <v>305</v>
      </c>
      <c r="H84" s="217">
        <f t="shared" si="1"/>
        <v>60</v>
      </c>
      <c r="I84" s="150">
        <v>30</v>
      </c>
    </row>
    <row r="85" spans="1:9" ht="14.25" customHeight="1" x14ac:dyDescent="0.25">
      <c r="A85" s="149" t="s">
        <v>299</v>
      </c>
      <c r="B85" s="182" t="s">
        <v>363</v>
      </c>
      <c r="C85" s="135" t="s">
        <v>308</v>
      </c>
      <c r="D85" s="141" t="s">
        <v>307</v>
      </c>
      <c r="E85" s="135">
        <v>510</v>
      </c>
      <c r="F85" s="186">
        <v>8</v>
      </c>
      <c r="G85" s="139" t="s">
        <v>306</v>
      </c>
      <c r="H85" s="217">
        <f t="shared" si="1"/>
        <v>880</v>
      </c>
      <c r="I85" s="150">
        <v>110</v>
      </c>
    </row>
    <row r="86" spans="1:9" ht="14.25" customHeight="1" x14ac:dyDescent="0.25">
      <c r="A86" s="149" t="s">
        <v>312</v>
      </c>
      <c r="B86" s="182" t="s">
        <v>363</v>
      </c>
      <c r="C86" s="135" t="s">
        <v>311</v>
      </c>
      <c r="D86" s="141" t="s">
        <v>310</v>
      </c>
      <c r="E86" s="135">
        <v>730</v>
      </c>
      <c r="F86" s="186">
        <v>2</v>
      </c>
      <c r="G86" s="139" t="s">
        <v>309</v>
      </c>
      <c r="H86" s="217">
        <f t="shared" si="1"/>
        <v>600</v>
      </c>
      <c r="I86" s="150">
        <v>300</v>
      </c>
    </row>
    <row r="87" spans="1:9" ht="14.25" customHeight="1" x14ac:dyDescent="0.25">
      <c r="A87" s="149" t="s">
        <v>312</v>
      </c>
      <c r="B87" s="182" t="s">
        <v>363</v>
      </c>
      <c r="C87" s="135" t="s">
        <v>311</v>
      </c>
      <c r="D87" s="157" t="s">
        <v>314</v>
      </c>
      <c r="E87" s="135">
        <v>730</v>
      </c>
      <c r="F87" s="186">
        <v>4</v>
      </c>
      <c r="G87" s="139" t="s">
        <v>313</v>
      </c>
      <c r="H87" s="217">
        <f t="shared" si="1"/>
        <v>400</v>
      </c>
      <c r="I87" s="150">
        <v>100</v>
      </c>
    </row>
    <row r="88" spans="1:9" ht="14.25" customHeight="1" x14ac:dyDescent="0.25">
      <c r="A88" s="149" t="s">
        <v>312</v>
      </c>
      <c r="B88" s="182" t="s">
        <v>363</v>
      </c>
      <c r="C88" s="135" t="s">
        <v>311</v>
      </c>
      <c r="D88" s="157" t="s">
        <v>316</v>
      </c>
      <c r="E88" s="135">
        <v>730</v>
      </c>
      <c r="F88" s="186">
        <v>2</v>
      </c>
      <c r="G88" s="139" t="s">
        <v>315</v>
      </c>
      <c r="H88" s="217">
        <f t="shared" si="1"/>
        <v>700</v>
      </c>
      <c r="I88" s="150">
        <v>350</v>
      </c>
    </row>
    <row r="89" spans="1:9" ht="14.25" customHeight="1" x14ac:dyDescent="0.25">
      <c r="A89" s="149" t="s">
        <v>312</v>
      </c>
      <c r="B89" s="182" t="s">
        <v>363</v>
      </c>
      <c r="C89" s="135" t="s">
        <v>311</v>
      </c>
      <c r="D89" s="141" t="s">
        <v>318</v>
      </c>
      <c r="E89" s="135">
        <v>730</v>
      </c>
      <c r="F89" s="186">
        <v>4</v>
      </c>
      <c r="G89" s="139" t="s">
        <v>317</v>
      </c>
      <c r="H89" s="217">
        <f t="shared" si="1"/>
        <v>400</v>
      </c>
      <c r="I89" s="150">
        <v>100</v>
      </c>
    </row>
    <row r="90" spans="1:9" ht="14.25" customHeight="1" x14ac:dyDescent="0.25">
      <c r="A90" s="149" t="s">
        <v>326</v>
      </c>
      <c r="B90" s="182" t="s">
        <v>363</v>
      </c>
      <c r="C90" s="135" t="s">
        <v>194</v>
      </c>
      <c r="D90" s="141" t="s">
        <v>320</v>
      </c>
      <c r="E90" s="135">
        <v>310</v>
      </c>
      <c r="F90" s="186">
        <v>8</v>
      </c>
      <c r="G90" s="139" t="s">
        <v>319</v>
      </c>
      <c r="H90" s="217">
        <f t="shared" si="1"/>
        <v>400</v>
      </c>
      <c r="I90" s="150">
        <v>50</v>
      </c>
    </row>
    <row r="91" spans="1:9" ht="14.25" customHeight="1" x14ac:dyDescent="0.25">
      <c r="A91" s="149" t="s">
        <v>326</v>
      </c>
      <c r="B91" s="182" t="s">
        <v>364</v>
      </c>
      <c r="C91" s="135" t="s">
        <v>194</v>
      </c>
      <c r="D91" s="141" t="s">
        <v>322</v>
      </c>
      <c r="E91" s="135">
        <v>310</v>
      </c>
      <c r="F91" s="186">
        <v>4</v>
      </c>
      <c r="G91" s="139" t="s">
        <v>321</v>
      </c>
      <c r="H91" s="217">
        <f t="shared" si="1"/>
        <v>4000</v>
      </c>
      <c r="I91" s="150">
        <v>1000</v>
      </c>
    </row>
    <row r="92" spans="1:9" ht="14.25" customHeight="1" x14ac:dyDescent="0.25">
      <c r="A92" s="151" t="s">
        <v>326</v>
      </c>
      <c r="B92" s="183" t="s">
        <v>363</v>
      </c>
      <c r="C92" s="138" t="s">
        <v>325</v>
      </c>
      <c r="D92" s="141" t="s">
        <v>324</v>
      </c>
      <c r="E92" s="138">
        <v>350</v>
      </c>
      <c r="F92" s="187">
        <v>7</v>
      </c>
      <c r="G92" s="139" t="s">
        <v>323</v>
      </c>
      <c r="H92" s="217">
        <f t="shared" si="1"/>
        <v>70</v>
      </c>
      <c r="I92" s="150">
        <v>10</v>
      </c>
    </row>
    <row r="93" spans="1:9" ht="14.25" customHeight="1" x14ac:dyDescent="0.25">
      <c r="A93" s="151" t="s">
        <v>326</v>
      </c>
      <c r="B93" s="183" t="s">
        <v>365</v>
      </c>
      <c r="C93" s="138" t="s">
        <v>329</v>
      </c>
      <c r="D93" s="141" t="s">
        <v>328</v>
      </c>
      <c r="E93" s="138">
        <v>410</v>
      </c>
      <c r="F93" s="187">
        <v>24</v>
      </c>
      <c r="G93" s="139" t="s">
        <v>327</v>
      </c>
      <c r="H93" s="217">
        <f t="shared" si="1"/>
        <v>2400</v>
      </c>
      <c r="I93" s="150">
        <v>100</v>
      </c>
    </row>
    <row r="94" spans="1:9" ht="14.25" customHeight="1" x14ac:dyDescent="0.25">
      <c r="A94" s="151" t="s">
        <v>326</v>
      </c>
      <c r="B94" s="183" t="s">
        <v>363</v>
      </c>
      <c r="C94" s="138" t="s">
        <v>325</v>
      </c>
      <c r="D94" s="141" t="s">
        <v>324</v>
      </c>
      <c r="E94" s="138">
        <v>350</v>
      </c>
      <c r="F94" s="187">
        <v>4</v>
      </c>
      <c r="G94" s="139" t="s">
        <v>330</v>
      </c>
      <c r="H94" s="217">
        <f t="shared" si="1"/>
        <v>400</v>
      </c>
      <c r="I94" s="150">
        <v>100</v>
      </c>
    </row>
    <row r="95" spans="1:9" ht="14.25" customHeight="1" x14ac:dyDescent="0.25">
      <c r="A95" s="151" t="s">
        <v>326</v>
      </c>
      <c r="B95" s="183" t="s">
        <v>363</v>
      </c>
      <c r="C95" s="138" t="s">
        <v>325</v>
      </c>
      <c r="D95" s="141" t="s">
        <v>324</v>
      </c>
      <c r="E95" s="138">
        <v>350</v>
      </c>
      <c r="F95" s="187">
        <v>4</v>
      </c>
      <c r="G95" s="139" t="s">
        <v>330</v>
      </c>
      <c r="H95" s="217">
        <f t="shared" si="1"/>
        <v>400</v>
      </c>
      <c r="I95" s="150">
        <v>100</v>
      </c>
    </row>
    <row r="96" spans="1:9" ht="14.25" customHeight="1" x14ac:dyDescent="0.25">
      <c r="A96" s="151" t="s">
        <v>326</v>
      </c>
      <c r="B96" s="183" t="s">
        <v>364</v>
      </c>
      <c r="C96" s="138" t="s">
        <v>325</v>
      </c>
      <c r="D96" s="141" t="s">
        <v>331</v>
      </c>
      <c r="E96" s="138">
        <v>350</v>
      </c>
      <c r="F96" s="187">
        <v>8</v>
      </c>
      <c r="G96" s="139" t="s">
        <v>349</v>
      </c>
      <c r="H96" s="217">
        <f t="shared" si="1"/>
        <v>20000</v>
      </c>
      <c r="I96" s="150">
        <v>2500</v>
      </c>
    </row>
    <row r="97" spans="1:9" ht="14.25" customHeight="1" x14ac:dyDescent="0.25">
      <c r="A97" s="151" t="s">
        <v>326</v>
      </c>
      <c r="B97" s="183" t="s">
        <v>364</v>
      </c>
      <c r="C97" s="138" t="s">
        <v>325</v>
      </c>
      <c r="D97" s="141" t="s">
        <v>331</v>
      </c>
      <c r="E97" s="138">
        <v>350</v>
      </c>
      <c r="F97" s="187">
        <v>16</v>
      </c>
      <c r="G97" s="139" t="s">
        <v>350</v>
      </c>
      <c r="H97" s="217">
        <f t="shared" si="1"/>
        <v>8000</v>
      </c>
      <c r="I97" s="150">
        <v>500</v>
      </c>
    </row>
    <row r="98" spans="1:9" ht="14.25" customHeight="1" x14ac:dyDescent="0.25">
      <c r="A98" s="149" t="s">
        <v>326</v>
      </c>
      <c r="B98" s="182" t="s">
        <v>365</v>
      </c>
      <c r="C98" s="135" t="s">
        <v>325</v>
      </c>
      <c r="D98" s="141" t="s">
        <v>333</v>
      </c>
      <c r="E98" s="135">
        <v>350</v>
      </c>
      <c r="F98" s="186">
        <v>32</v>
      </c>
      <c r="G98" s="139" t="s">
        <v>332</v>
      </c>
      <c r="H98" s="217">
        <f t="shared" si="1"/>
        <v>160000</v>
      </c>
      <c r="I98" s="150">
        <v>5000</v>
      </c>
    </row>
    <row r="99" spans="1:9" ht="14.25" customHeight="1" x14ac:dyDescent="0.25">
      <c r="A99" s="149" t="s">
        <v>326</v>
      </c>
      <c r="B99" s="182" t="s">
        <v>365</v>
      </c>
      <c r="C99" s="135" t="s">
        <v>325</v>
      </c>
      <c r="D99" s="141" t="s">
        <v>333</v>
      </c>
      <c r="E99" s="135">
        <v>350</v>
      </c>
      <c r="F99" s="186">
        <v>28</v>
      </c>
      <c r="G99" s="139" t="s">
        <v>334</v>
      </c>
      <c r="H99" s="217">
        <f t="shared" si="1"/>
        <v>140000</v>
      </c>
      <c r="I99" s="150">
        <v>5000</v>
      </c>
    </row>
    <row r="100" spans="1:9" ht="14.25" customHeight="1" x14ac:dyDescent="0.25">
      <c r="A100" s="149" t="s">
        <v>326</v>
      </c>
      <c r="B100" s="182" t="s">
        <v>365</v>
      </c>
      <c r="C100" s="135" t="s">
        <v>325</v>
      </c>
      <c r="D100" s="141" t="s">
        <v>333</v>
      </c>
      <c r="E100" s="135">
        <v>350</v>
      </c>
      <c r="F100" s="186">
        <v>24</v>
      </c>
      <c r="G100" s="139" t="s">
        <v>335</v>
      </c>
      <c r="H100" s="217">
        <f t="shared" si="1"/>
        <v>0</v>
      </c>
      <c r="I100" s="150">
        <v>0</v>
      </c>
    </row>
    <row r="101" spans="1:9" ht="14.25" customHeight="1" x14ac:dyDescent="0.25">
      <c r="A101" s="149" t="s">
        <v>326</v>
      </c>
      <c r="B101" s="182" t="s">
        <v>365</v>
      </c>
      <c r="C101" s="135" t="s">
        <v>325</v>
      </c>
      <c r="D101" s="141" t="s">
        <v>333</v>
      </c>
      <c r="E101" s="135">
        <v>350</v>
      </c>
      <c r="F101" s="186">
        <v>32</v>
      </c>
      <c r="G101" s="139" t="s">
        <v>336</v>
      </c>
      <c r="H101" s="217">
        <f t="shared" si="1"/>
        <v>32000</v>
      </c>
      <c r="I101" s="150">
        <v>1000</v>
      </c>
    </row>
    <row r="102" spans="1:9" ht="14.25" customHeight="1" x14ac:dyDescent="0.25">
      <c r="A102" s="149" t="s">
        <v>326</v>
      </c>
      <c r="B102" s="182" t="s">
        <v>365</v>
      </c>
      <c r="C102" s="135" t="s">
        <v>325</v>
      </c>
      <c r="D102" s="141" t="s">
        <v>333</v>
      </c>
      <c r="E102" s="135">
        <v>350</v>
      </c>
      <c r="F102" s="186">
        <v>28</v>
      </c>
      <c r="G102" s="139" t="s">
        <v>337</v>
      </c>
      <c r="H102" s="217">
        <f t="shared" si="1"/>
        <v>28000</v>
      </c>
      <c r="I102" s="150">
        <v>1000</v>
      </c>
    </row>
    <row r="103" spans="1:9" ht="14.25" customHeight="1" x14ac:dyDescent="0.25">
      <c r="A103" s="149" t="s">
        <v>326</v>
      </c>
      <c r="B103" s="182" t="s">
        <v>365</v>
      </c>
      <c r="C103" s="135" t="s">
        <v>325</v>
      </c>
      <c r="D103" s="141" t="s">
        <v>333</v>
      </c>
      <c r="E103" s="135">
        <v>350</v>
      </c>
      <c r="F103" s="186">
        <v>24</v>
      </c>
      <c r="G103" s="139" t="s">
        <v>338</v>
      </c>
      <c r="H103" s="217">
        <f t="shared" si="1"/>
        <v>0</v>
      </c>
      <c r="I103" s="150">
        <v>0</v>
      </c>
    </row>
    <row r="104" spans="1:9" ht="14.25" customHeight="1" x14ac:dyDescent="0.25">
      <c r="A104" s="149" t="s">
        <v>276</v>
      </c>
      <c r="B104" s="182" t="s">
        <v>366</v>
      </c>
      <c r="C104" s="135" t="s">
        <v>341</v>
      </c>
      <c r="D104" s="141" t="s">
        <v>340</v>
      </c>
      <c r="E104" s="135">
        <v>320</v>
      </c>
      <c r="F104" s="186">
        <v>6</v>
      </c>
      <c r="G104" s="139" t="s">
        <v>339</v>
      </c>
      <c r="H104" s="217">
        <f t="shared" si="1"/>
        <v>300</v>
      </c>
      <c r="I104" s="150">
        <v>50</v>
      </c>
    </row>
    <row r="105" spans="1:9" ht="14.25" customHeight="1" x14ac:dyDescent="0.25">
      <c r="A105" s="149" t="s">
        <v>276</v>
      </c>
      <c r="B105" s="182" t="s">
        <v>366</v>
      </c>
      <c r="C105" s="135" t="s">
        <v>341</v>
      </c>
      <c r="D105" s="141" t="s">
        <v>343</v>
      </c>
      <c r="E105" s="135">
        <v>320</v>
      </c>
      <c r="F105" s="186">
        <v>6</v>
      </c>
      <c r="G105" s="139" t="s">
        <v>342</v>
      </c>
      <c r="H105" s="217">
        <f t="shared" si="1"/>
        <v>180000</v>
      </c>
      <c r="I105" s="150">
        <v>30000</v>
      </c>
    </row>
    <row r="106" spans="1:9" ht="14.25" customHeight="1" x14ac:dyDescent="0.25">
      <c r="A106" s="149" t="s">
        <v>276</v>
      </c>
      <c r="B106" s="182" t="s">
        <v>366</v>
      </c>
      <c r="C106" s="135" t="s">
        <v>275</v>
      </c>
      <c r="D106" s="141" t="s">
        <v>345</v>
      </c>
      <c r="E106" s="135">
        <v>310</v>
      </c>
      <c r="F106" s="186">
        <v>12</v>
      </c>
      <c r="G106" s="139" t="s">
        <v>344</v>
      </c>
      <c r="H106" s="217">
        <f t="shared" si="1"/>
        <v>12000</v>
      </c>
      <c r="I106" s="150">
        <v>1000</v>
      </c>
    </row>
    <row r="107" spans="1:9" ht="14.25" customHeight="1" x14ac:dyDescent="0.25">
      <c r="A107" s="152" t="s">
        <v>326</v>
      </c>
      <c r="B107" s="184" t="s">
        <v>363</v>
      </c>
      <c r="C107" s="142" t="s">
        <v>348</v>
      </c>
      <c r="D107" s="143" t="s">
        <v>347</v>
      </c>
      <c r="E107" s="144">
        <v>935</v>
      </c>
      <c r="F107" s="188">
        <v>5</v>
      </c>
      <c r="G107" s="145" t="s">
        <v>346</v>
      </c>
      <c r="H107" s="217">
        <f t="shared" si="1"/>
        <v>1250</v>
      </c>
      <c r="I107" s="150">
        <v>250</v>
      </c>
    </row>
    <row r="108" spans="1:9" ht="14.25" customHeight="1" thickBot="1" x14ac:dyDescent="0.3">
      <c r="A108" s="153"/>
      <c r="B108" s="54"/>
      <c r="C108" s="54"/>
      <c r="D108" s="54"/>
      <c r="E108" s="54"/>
      <c r="F108" s="54"/>
      <c r="G108" s="54"/>
      <c r="H108" s="54"/>
      <c r="I108" s="134">
        <f>SUM(I11:I107)</f>
        <v>83119</v>
      </c>
    </row>
    <row r="109" spans="1:9" ht="7" customHeight="1" thickBot="1" x14ac:dyDescent="0.3">
      <c r="A109" s="154"/>
      <c r="B109" s="155"/>
      <c r="C109" s="155"/>
      <c r="D109" s="155"/>
      <c r="E109" s="155"/>
      <c r="F109" s="155"/>
      <c r="G109" s="155"/>
      <c r="H109" s="155"/>
      <c r="I109" s="156"/>
    </row>
    <row r="110" spans="1:9" ht="14.25" customHeight="1" x14ac:dyDescent="0.25">
      <c r="A110" s="338" t="s">
        <v>113</v>
      </c>
      <c r="B110" s="288"/>
      <c r="C110" s="288"/>
      <c r="D110" s="288"/>
      <c r="E110" s="288"/>
      <c r="F110" s="288"/>
      <c r="G110" s="288"/>
      <c r="H110" s="288"/>
      <c r="I110" s="339"/>
    </row>
    <row r="111" spans="1:9" ht="14.25" customHeight="1" thickBot="1" x14ac:dyDescent="0.3">
      <c r="A111" s="340" t="s">
        <v>22</v>
      </c>
      <c r="B111" s="341"/>
      <c r="C111" s="341"/>
      <c r="D111" s="341"/>
      <c r="E111" s="341"/>
      <c r="F111" s="341"/>
      <c r="G111" s="341"/>
      <c r="H111" s="341"/>
      <c r="I111" s="342"/>
    </row>
    <row r="112" spans="1:9" ht="14.25" customHeight="1" x14ac:dyDescent="0.25"/>
    <row r="113" spans="1:12" ht="14.25" customHeight="1" x14ac:dyDescent="0.25"/>
    <row r="114" spans="1:12" ht="14.25" customHeight="1" x14ac:dyDescent="0.25"/>
    <row r="115" spans="1:12" ht="14.25" customHeight="1" thickBot="1" x14ac:dyDescent="0.3"/>
    <row r="116" spans="1:12" ht="14.25" customHeight="1" thickBot="1" x14ac:dyDescent="0.3">
      <c r="A116" s="221" t="s">
        <v>437</v>
      </c>
      <c r="B116" s="222"/>
      <c r="C116" s="222"/>
      <c r="D116" s="222"/>
      <c r="E116" s="222"/>
      <c r="F116" s="222"/>
      <c r="G116" s="222"/>
      <c r="H116" s="222"/>
      <c r="I116" s="223"/>
    </row>
    <row r="117" spans="1:12" ht="14.25" customHeight="1" x14ac:dyDescent="0.25">
      <c r="A117" s="219" t="s">
        <v>195</v>
      </c>
      <c r="B117" s="224"/>
      <c r="C117" s="220" t="s">
        <v>106</v>
      </c>
      <c r="D117" s="220"/>
      <c r="E117" s="220"/>
      <c r="F117" s="220"/>
      <c r="G117" s="220"/>
      <c r="H117" s="220">
        <f>SUMIF($A$11:$A$107,A117,$H$11:$H$107)</f>
        <v>107535</v>
      </c>
      <c r="I117" s="220">
        <f>SUMIF($A$11:$A$107,A117,$I$11:$I$107)</f>
        <v>33759</v>
      </c>
      <c r="J117" s="249">
        <f>H117/2000</f>
        <v>53.767499999999998</v>
      </c>
      <c r="K117" s="250">
        <f>J117*80000</f>
        <v>4301400</v>
      </c>
      <c r="L117" s="55">
        <f>I117/1.1</f>
        <v>30689.999999999996</v>
      </c>
    </row>
    <row r="118" spans="1:12" ht="14.25" customHeight="1" x14ac:dyDescent="0.25">
      <c r="A118" s="135" t="s">
        <v>276</v>
      </c>
      <c r="B118" s="225"/>
      <c r="C118" s="215" t="s">
        <v>110</v>
      </c>
      <c r="D118" s="215"/>
      <c r="E118" s="215"/>
      <c r="F118" s="215"/>
      <c r="G118" s="215"/>
      <c r="H118" s="220">
        <f t="shared" ref="H118:H125" si="2">SUMIF($A$11:$A$107,A118,$H$11:$H$107)</f>
        <v>194300</v>
      </c>
      <c r="I118" s="220">
        <f t="shared" ref="I118:I125" si="3">SUMIF($A$11:$A$107,A118,$I$11:$I$107)</f>
        <v>31550</v>
      </c>
      <c r="J118" s="249">
        <f t="shared" ref="J118:J121" si="4">H118/2000</f>
        <v>97.15</v>
      </c>
      <c r="K118" s="250">
        <f>J118*40000</f>
        <v>3886000</v>
      </c>
      <c r="L118" s="55">
        <f>I118/1.1</f>
        <v>28681.81818181818</v>
      </c>
    </row>
    <row r="119" spans="1:12" ht="14.25" customHeight="1" x14ac:dyDescent="0.25">
      <c r="A119" s="135" t="s">
        <v>299</v>
      </c>
      <c r="B119" s="225"/>
      <c r="C119" s="215" t="s">
        <v>107</v>
      </c>
      <c r="D119" s="215"/>
      <c r="E119" s="215"/>
      <c r="F119" s="215"/>
      <c r="G119" s="215"/>
      <c r="H119" s="220">
        <f t="shared" si="2"/>
        <v>1540</v>
      </c>
      <c r="I119" s="220">
        <f t="shared" si="3"/>
        <v>350</v>
      </c>
      <c r="J119" s="249">
        <f t="shared" si="4"/>
        <v>0.77</v>
      </c>
      <c r="K119" s="250">
        <f>J119*100000</f>
        <v>77000</v>
      </c>
    </row>
    <row r="120" spans="1:12" ht="14.25" customHeight="1" x14ac:dyDescent="0.25">
      <c r="A120" s="135" t="s">
        <v>312</v>
      </c>
      <c r="B120" s="225"/>
      <c r="C120" s="215" t="s">
        <v>108</v>
      </c>
      <c r="D120" s="215"/>
      <c r="E120" s="215"/>
      <c r="F120" s="215"/>
      <c r="G120" s="215"/>
      <c r="H120" s="220">
        <f t="shared" si="2"/>
        <v>2100</v>
      </c>
      <c r="I120" s="220">
        <f t="shared" si="3"/>
        <v>850</v>
      </c>
      <c r="J120" s="249">
        <f t="shared" si="4"/>
        <v>1.05</v>
      </c>
      <c r="K120" s="250">
        <f>J120*40000</f>
        <v>42000</v>
      </c>
    </row>
    <row r="121" spans="1:12" ht="14.25" customHeight="1" x14ac:dyDescent="0.25">
      <c r="A121" s="135" t="s">
        <v>326</v>
      </c>
      <c r="B121" s="225"/>
      <c r="C121" s="215" t="s">
        <v>111</v>
      </c>
      <c r="D121" s="215"/>
      <c r="E121" s="215"/>
      <c r="F121" s="215"/>
      <c r="G121" s="215"/>
      <c r="H121" s="220">
        <f t="shared" si="2"/>
        <v>396920</v>
      </c>
      <c r="I121" s="220">
        <f t="shared" si="3"/>
        <v>16610</v>
      </c>
      <c r="J121" s="249">
        <f t="shared" si="4"/>
        <v>198.46</v>
      </c>
      <c r="K121" s="250">
        <f>80000*J121</f>
        <v>15876800</v>
      </c>
      <c r="L121" s="55">
        <f>I121/1.1</f>
        <v>15099.999999999998</v>
      </c>
    </row>
    <row r="122" spans="1:12" ht="14.25" customHeight="1" x14ac:dyDescent="0.3">
      <c r="A122" s="216"/>
      <c r="B122" s="225"/>
      <c r="C122" s="215" t="s">
        <v>109</v>
      </c>
      <c r="D122" s="215"/>
      <c r="E122" s="215"/>
      <c r="F122" s="215"/>
      <c r="G122" s="215"/>
      <c r="H122" s="220">
        <f t="shared" si="2"/>
        <v>0</v>
      </c>
      <c r="I122" s="220">
        <f t="shared" si="3"/>
        <v>0</v>
      </c>
    </row>
    <row r="123" spans="1:12" ht="14.25" customHeight="1" x14ac:dyDescent="0.3">
      <c r="A123" s="216"/>
      <c r="B123" s="225"/>
      <c r="C123" s="215" t="s">
        <v>112</v>
      </c>
      <c r="D123" s="215"/>
      <c r="E123" s="215"/>
      <c r="F123" s="215"/>
      <c r="G123" s="215"/>
      <c r="H123" s="220">
        <f t="shared" si="2"/>
        <v>0</v>
      </c>
      <c r="I123" s="220">
        <f t="shared" si="3"/>
        <v>0</v>
      </c>
    </row>
    <row r="124" spans="1:12" ht="14.25" customHeight="1" x14ac:dyDescent="0.3">
      <c r="A124" s="216"/>
      <c r="B124" s="225"/>
      <c r="C124" s="215" t="s">
        <v>105</v>
      </c>
      <c r="D124" s="215"/>
      <c r="E124" s="215"/>
      <c r="F124" s="215"/>
      <c r="G124" s="215"/>
      <c r="H124" s="220">
        <f t="shared" si="2"/>
        <v>0</v>
      </c>
      <c r="I124" s="220">
        <f t="shared" si="3"/>
        <v>0</v>
      </c>
    </row>
    <row r="125" spans="1:12" ht="14.25" customHeight="1" x14ac:dyDescent="0.3">
      <c r="A125" s="216"/>
      <c r="B125" s="225"/>
      <c r="C125" s="215" t="s">
        <v>104</v>
      </c>
      <c r="D125" s="215"/>
      <c r="E125" s="215"/>
      <c r="F125" s="215"/>
      <c r="G125" s="215"/>
      <c r="H125" s="220">
        <f t="shared" si="2"/>
        <v>0</v>
      </c>
      <c r="I125" s="220">
        <f t="shared" si="3"/>
        <v>0</v>
      </c>
    </row>
    <row r="126" spans="1:12" ht="14.25" customHeight="1" x14ac:dyDescent="0.3">
      <c r="A126"/>
    </row>
    <row r="127" spans="1:12" ht="14.25" customHeight="1" x14ac:dyDescent="0.3">
      <c r="A127"/>
    </row>
    <row r="128" spans="1:12" ht="14.25" customHeight="1" x14ac:dyDescent="0.3">
      <c r="A128"/>
    </row>
    <row r="129" spans="1:1" ht="14.25" customHeight="1" x14ac:dyDescent="0.3">
      <c r="A129"/>
    </row>
    <row r="130" spans="1:1" ht="14.25" customHeight="1" x14ac:dyDescent="0.3">
      <c r="A130"/>
    </row>
    <row r="131" spans="1:1" ht="14.25" customHeight="1" x14ac:dyDescent="0.3">
      <c r="A131"/>
    </row>
    <row r="132" spans="1:1" ht="14.25" customHeight="1" x14ac:dyDescent="0.3">
      <c r="A132"/>
    </row>
    <row r="133" spans="1:1" ht="14.25" customHeight="1" x14ac:dyDescent="0.3">
      <c r="A133"/>
    </row>
    <row r="134" spans="1:1" ht="14.25" customHeight="1" x14ac:dyDescent="0.3">
      <c r="A134"/>
    </row>
    <row r="135" spans="1:1" ht="14.25" customHeight="1" x14ac:dyDescent="0.3">
      <c r="A135"/>
    </row>
    <row r="136" spans="1:1" ht="14.25" customHeight="1" x14ac:dyDescent="0.3">
      <c r="A136"/>
    </row>
    <row r="137" spans="1:1" ht="14.25" customHeight="1" x14ac:dyDescent="0.3">
      <c r="A137"/>
    </row>
    <row r="138" spans="1:1" ht="14.25" customHeight="1" x14ac:dyDescent="0.3">
      <c r="A138"/>
    </row>
    <row r="139" spans="1:1" ht="14.25" customHeight="1" x14ac:dyDescent="0.3">
      <c r="A139"/>
    </row>
    <row r="140" spans="1:1" ht="14.25" customHeight="1" x14ac:dyDescent="0.3">
      <c r="A140"/>
    </row>
    <row r="141" spans="1:1" ht="14.25" customHeight="1" x14ac:dyDescent="0.3">
      <c r="A141"/>
    </row>
    <row r="142" spans="1:1" ht="14.25" customHeight="1" x14ac:dyDescent="0.3">
      <c r="A142"/>
    </row>
    <row r="143" spans="1:1" ht="14.25" customHeight="1" x14ac:dyDescent="0.3">
      <c r="A143"/>
    </row>
    <row r="144" spans="1:1" ht="14.25" customHeight="1" x14ac:dyDescent="0.3">
      <c r="A144"/>
    </row>
    <row r="145" spans="1:1" ht="14.25" customHeight="1" x14ac:dyDescent="0.3">
      <c r="A145"/>
    </row>
    <row r="146" spans="1:1" ht="14.25" customHeight="1" x14ac:dyDescent="0.3">
      <c r="A146"/>
    </row>
    <row r="147" spans="1:1" ht="14.25" customHeight="1" x14ac:dyDescent="0.3">
      <c r="A147"/>
    </row>
    <row r="148" spans="1:1" ht="14.25" customHeight="1" x14ac:dyDescent="0.3">
      <c r="A148"/>
    </row>
    <row r="149" spans="1:1" ht="14.25" customHeight="1" x14ac:dyDescent="0.3">
      <c r="A149"/>
    </row>
    <row r="150" spans="1:1" ht="14.25" customHeight="1" x14ac:dyDescent="0.3">
      <c r="A150"/>
    </row>
    <row r="151" spans="1:1" ht="14" x14ac:dyDescent="0.3">
      <c r="A151"/>
    </row>
    <row r="152" spans="1:1" ht="14" x14ac:dyDescent="0.3">
      <c r="A152"/>
    </row>
    <row r="153" spans="1:1" ht="14" x14ac:dyDescent="0.3">
      <c r="A153"/>
    </row>
    <row r="154" spans="1:1" ht="14" x14ac:dyDescent="0.3">
      <c r="A154"/>
    </row>
    <row r="155" spans="1:1" ht="14" x14ac:dyDescent="0.3">
      <c r="A155"/>
    </row>
    <row r="156" spans="1:1" ht="14" x14ac:dyDescent="0.3">
      <c r="A156"/>
    </row>
    <row r="157" spans="1:1" ht="14" x14ac:dyDescent="0.3">
      <c r="A157"/>
    </row>
    <row r="158" spans="1:1" ht="14" x14ac:dyDescent="0.3">
      <c r="A158"/>
    </row>
    <row r="159" spans="1:1" ht="14" x14ac:dyDescent="0.3">
      <c r="A159"/>
    </row>
    <row r="160" spans="1:1" ht="14" x14ac:dyDescent="0.3">
      <c r="A160"/>
    </row>
    <row r="161" spans="1:1" ht="14" x14ac:dyDescent="0.3">
      <c r="A161"/>
    </row>
    <row r="162" spans="1:1" ht="14" x14ac:dyDescent="0.3">
      <c r="A162"/>
    </row>
    <row r="163" spans="1:1" ht="14" x14ac:dyDescent="0.3">
      <c r="A163"/>
    </row>
    <row r="164" spans="1:1" ht="14" x14ac:dyDescent="0.3">
      <c r="A164"/>
    </row>
    <row r="165" spans="1:1" ht="14" x14ac:dyDescent="0.3">
      <c r="A165"/>
    </row>
    <row r="166" spans="1:1" ht="14" x14ac:dyDescent="0.3">
      <c r="A166"/>
    </row>
    <row r="167" spans="1:1" ht="14" x14ac:dyDescent="0.3">
      <c r="A167"/>
    </row>
    <row r="168" spans="1:1" ht="14" x14ac:dyDescent="0.3">
      <c r="A168"/>
    </row>
    <row r="169" spans="1:1" ht="14" x14ac:dyDescent="0.3">
      <c r="A169"/>
    </row>
    <row r="170" spans="1:1" ht="14" x14ac:dyDescent="0.3">
      <c r="A170"/>
    </row>
    <row r="171" spans="1:1" ht="14" x14ac:dyDescent="0.3">
      <c r="A171"/>
    </row>
    <row r="172" spans="1:1" ht="14" x14ac:dyDescent="0.3">
      <c r="A172"/>
    </row>
    <row r="173" spans="1:1" ht="14" x14ac:dyDescent="0.3">
      <c r="A173"/>
    </row>
    <row r="174" spans="1:1" ht="14" x14ac:dyDescent="0.3">
      <c r="A174"/>
    </row>
    <row r="175" spans="1:1" ht="14" x14ac:dyDescent="0.3">
      <c r="A175"/>
    </row>
    <row r="176" spans="1:1" ht="14" x14ac:dyDescent="0.3">
      <c r="A176"/>
    </row>
    <row r="177" spans="1:1" ht="14" x14ac:dyDescent="0.3">
      <c r="A177"/>
    </row>
    <row r="178" spans="1:1" ht="14" x14ac:dyDescent="0.3">
      <c r="A178"/>
    </row>
    <row r="179" spans="1:1" ht="14" x14ac:dyDescent="0.3">
      <c r="A179"/>
    </row>
    <row r="180" spans="1:1" ht="14" x14ac:dyDescent="0.3">
      <c r="A180"/>
    </row>
    <row r="181" spans="1:1" ht="14" x14ac:dyDescent="0.3">
      <c r="A181"/>
    </row>
    <row r="182" spans="1:1" ht="14" x14ac:dyDescent="0.3">
      <c r="A182"/>
    </row>
    <row r="183" spans="1:1" ht="14" x14ac:dyDescent="0.3">
      <c r="A183"/>
    </row>
    <row r="184" spans="1:1" ht="14" x14ac:dyDescent="0.3">
      <c r="A184"/>
    </row>
    <row r="185" spans="1:1" ht="14" x14ac:dyDescent="0.3">
      <c r="A185"/>
    </row>
    <row r="186" spans="1:1" ht="14" x14ac:dyDescent="0.3">
      <c r="A186"/>
    </row>
    <row r="187" spans="1:1" ht="14" x14ac:dyDescent="0.3">
      <c r="A187"/>
    </row>
    <row r="188" spans="1:1" ht="14" x14ac:dyDescent="0.3">
      <c r="A188"/>
    </row>
    <row r="189" spans="1:1" ht="14" x14ac:dyDescent="0.3">
      <c r="A189"/>
    </row>
    <row r="190" spans="1:1" ht="14" x14ac:dyDescent="0.3">
      <c r="A190"/>
    </row>
    <row r="191" spans="1:1" ht="14" x14ac:dyDescent="0.3">
      <c r="A191"/>
    </row>
    <row r="192" spans="1:1" ht="14" x14ac:dyDescent="0.3">
      <c r="A192"/>
    </row>
    <row r="193" spans="1:1" ht="14" x14ac:dyDescent="0.3">
      <c r="A193"/>
    </row>
    <row r="194" spans="1:1" ht="14" x14ac:dyDescent="0.3">
      <c r="A194"/>
    </row>
    <row r="195" spans="1:1" ht="14" x14ac:dyDescent="0.3">
      <c r="A195"/>
    </row>
    <row r="196" spans="1:1" ht="14" x14ac:dyDescent="0.3">
      <c r="A196"/>
    </row>
    <row r="197" spans="1:1" ht="14" x14ac:dyDescent="0.3">
      <c r="A197"/>
    </row>
    <row r="198" spans="1:1" ht="14" x14ac:dyDescent="0.3">
      <c r="A198"/>
    </row>
    <row r="199" spans="1:1" ht="14" x14ac:dyDescent="0.3">
      <c r="A199"/>
    </row>
    <row r="200" spans="1:1" ht="14" x14ac:dyDescent="0.3">
      <c r="A200"/>
    </row>
    <row r="201" spans="1:1" ht="14" x14ac:dyDescent="0.3">
      <c r="A201"/>
    </row>
    <row r="202" spans="1:1" ht="14" x14ac:dyDescent="0.3">
      <c r="A202"/>
    </row>
    <row r="203" spans="1:1" ht="14" x14ac:dyDescent="0.3">
      <c r="A203"/>
    </row>
    <row r="204" spans="1:1" ht="14" x14ac:dyDescent="0.3">
      <c r="A204"/>
    </row>
    <row r="205" spans="1:1" ht="14" x14ac:dyDescent="0.3">
      <c r="A205"/>
    </row>
    <row r="206" spans="1:1" ht="14" x14ac:dyDescent="0.3">
      <c r="A206"/>
    </row>
    <row r="207" spans="1:1" ht="14" x14ac:dyDescent="0.3">
      <c r="A207"/>
    </row>
    <row r="208" spans="1:1" ht="14" x14ac:dyDescent="0.3">
      <c r="A208"/>
    </row>
    <row r="209" spans="1:1" ht="14" x14ac:dyDescent="0.3">
      <c r="A209"/>
    </row>
    <row r="210" spans="1:1" ht="14" x14ac:dyDescent="0.3">
      <c r="A210"/>
    </row>
    <row r="211" spans="1:1" ht="14" x14ac:dyDescent="0.3">
      <c r="A211"/>
    </row>
  </sheetData>
  <mergeCells count="10">
    <mergeCell ref="A7:I7"/>
    <mergeCell ref="A8:I8"/>
    <mergeCell ref="A110:I110"/>
    <mergeCell ref="A111:I111"/>
    <mergeCell ref="A1:I1"/>
    <mergeCell ref="A2:I2"/>
    <mergeCell ref="C3:I3"/>
    <mergeCell ref="C4:I4"/>
    <mergeCell ref="G5:I5"/>
    <mergeCell ref="C6:I6"/>
  </mergeCells>
  <conditionalFormatting sqref="A3:B3 A5:H5 A6:C6">
    <cfRule type="expression" dxfId="249" priority="2">
      <formula>#REF!</formula>
    </cfRule>
  </conditionalFormatting>
  <conditionalFormatting sqref="C5:D5">
    <cfRule type="expression" dxfId="248" priority="1">
      <formula>#REF!</formula>
    </cfRule>
  </conditionalFormatting>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39997558519241921"/>
  </sheetPr>
  <dimension ref="A1:P92"/>
  <sheetViews>
    <sheetView showGridLines="0" tabSelected="1" zoomScaleNormal="100" zoomScaleSheetLayoutView="85" workbookViewId="0">
      <selection activeCell="A14" sqref="A14"/>
    </sheetView>
  </sheetViews>
  <sheetFormatPr defaultColWidth="9" defaultRowHeight="11.5" x14ac:dyDescent="0.25"/>
  <cols>
    <col min="1" max="1" width="28.6640625" style="57" customWidth="1"/>
    <col min="2" max="3" width="12.08203125" style="57" customWidth="1"/>
    <col min="4" max="11" width="11.25" style="57" customWidth="1"/>
    <col min="12" max="13" width="10" style="57" customWidth="1"/>
    <col min="14" max="16384" width="9" style="55"/>
  </cols>
  <sheetData>
    <row r="1" spans="1:16" ht="14.25" customHeight="1" x14ac:dyDescent="0.3">
      <c r="A1" s="393" t="s">
        <v>114</v>
      </c>
      <c r="B1" s="394"/>
      <c r="C1" s="394"/>
      <c r="D1" s="394"/>
      <c r="E1" s="394"/>
      <c r="F1" s="394"/>
      <c r="G1" s="394"/>
      <c r="H1" s="394"/>
      <c r="I1" s="394"/>
      <c r="J1" s="394"/>
      <c r="K1" s="394"/>
      <c r="L1" s="394"/>
      <c r="M1" s="395"/>
      <c r="O1" s="58"/>
      <c r="P1" s="58"/>
    </row>
    <row r="2" spans="1:16" ht="5.25" customHeight="1" x14ac:dyDescent="0.25">
      <c r="A2" s="406" t="s">
        <v>89</v>
      </c>
      <c r="B2" s="407"/>
      <c r="C2" s="407"/>
      <c r="D2" s="407"/>
      <c r="E2" s="407"/>
      <c r="F2" s="407"/>
      <c r="G2" s="407"/>
      <c r="H2" s="407"/>
      <c r="I2" s="407"/>
      <c r="J2" s="407"/>
      <c r="K2" s="407"/>
      <c r="L2" s="407"/>
      <c r="M2" s="408"/>
      <c r="O2" s="58"/>
      <c r="P2" s="58"/>
    </row>
    <row r="3" spans="1:16" ht="14.25" customHeight="1" x14ac:dyDescent="0.25">
      <c r="A3" s="161" t="s">
        <v>21</v>
      </c>
      <c r="B3" s="399">
        <f>IF('Provider Demographics'!$D$3="","",'Provider Demographics'!$D$3)</f>
        <v>1234567</v>
      </c>
      <c r="C3" s="400"/>
      <c r="D3" s="400"/>
      <c r="E3" s="400"/>
      <c r="F3" s="400"/>
      <c r="G3" s="400"/>
      <c r="H3" s="400"/>
      <c r="I3" s="400"/>
      <c r="J3" s="400"/>
      <c r="K3" s="400"/>
      <c r="L3" s="400"/>
      <c r="M3" s="401"/>
      <c r="N3" s="17"/>
      <c r="O3" s="58"/>
      <c r="P3" s="58"/>
    </row>
    <row r="4" spans="1:16" ht="14.25" customHeight="1" x14ac:dyDescent="0.25">
      <c r="A4" s="162" t="s">
        <v>20</v>
      </c>
      <c r="B4" s="399">
        <f>IF('Provider Demographics'!$D$4="","",'Provider Demographics'!$D$4)</f>
        <v>1234567890</v>
      </c>
      <c r="C4" s="400"/>
      <c r="D4" s="347"/>
      <c r="E4" s="347"/>
      <c r="F4" s="347"/>
      <c r="G4" s="347"/>
      <c r="H4" s="347"/>
      <c r="I4" s="347"/>
      <c r="J4" s="347"/>
      <c r="K4" s="347"/>
      <c r="L4" s="347"/>
      <c r="M4" s="402"/>
      <c r="N4" s="17"/>
      <c r="O4" s="58"/>
      <c r="P4" s="58"/>
    </row>
    <row r="5" spans="1:16" ht="14.25" customHeight="1" x14ac:dyDescent="0.25">
      <c r="A5" s="161" t="s">
        <v>10</v>
      </c>
      <c r="B5" s="9" t="s">
        <v>13</v>
      </c>
      <c r="C5" s="238"/>
      <c r="D5" s="240">
        <f>IF('Provider Demographics'!E5="","",'Provider Demographics'!$E$5)</f>
        <v>44743</v>
      </c>
      <c r="E5" s="28" t="s">
        <v>1</v>
      </c>
      <c r="F5" s="230">
        <f>IF('Provider Demographics'!$G$5="","",'Provider Demographics'!$G$5)</f>
        <v>45107</v>
      </c>
      <c r="G5" s="230"/>
      <c r="H5" s="230"/>
      <c r="I5" s="230"/>
      <c r="J5" s="230"/>
      <c r="K5" s="230"/>
      <c r="L5" s="230"/>
      <c r="M5" s="241"/>
      <c r="N5" s="17"/>
      <c r="O5" s="58"/>
    </row>
    <row r="6" spans="1:16" ht="14.25" customHeight="1" x14ac:dyDescent="0.25">
      <c r="A6" s="164" t="s">
        <v>11</v>
      </c>
      <c r="B6" s="403" t="s">
        <v>0</v>
      </c>
      <c r="C6" s="404"/>
      <c r="D6" s="404"/>
      <c r="E6" s="404"/>
      <c r="F6" s="404"/>
      <c r="G6" s="404"/>
      <c r="H6" s="404"/>
      <c r="I6" s="404"/>
      <c r="J6" s="404"/>
      <c r="K6" s="404"/>
      <c r="L6" s="404"/>
      <c r="M6" s="405"/>
      <c r="N6" s="17"/>
      <c r="O6" s="58"/>
    </row>
    <row r="7" spans="1:16" ht="14.25" customHeight="1" x14ac:dyDescent="0.25">
      <c r="A7" s="334" t="s">
        <v>124</v>
      </c>
      <c r="B7" s="334"/>
      <c r="C7" s="334"/>
      <c r="D7" s="334"/>
      <c r="E7" s="334"/>
      <c r="F7" s="334"/>
      <c r="G7" s="334"/>
      <c r="H7" s="334"/>
      <c r="I7" s="334"/>
      <c r="J7" s="334"/>
      <c r="K7" s="334"/>
      <c r="L7" s="334"/>
      <c r="M7" s="334"/>
      <c r="N7" s="17"/>
      <c r="O7" s="58"/>
    </row>
    <row r="8" spans="1:16" ht="14.25" customHeight="1" x14ac:dyDescent="0.25">
      <c r="A8" s="396" t="s">
        <v>125</v>
      </c>
      <c r="B8" s="397"/>
      <c r="C8" s="397"/>
      <c r="D8" s="397"/>
      <c r="E8" s="397"/>
      <c r="F8" s="397"/>
      <c r="G8" s="397"/>
      <c r="H8" s="397"/>
      <c r="I8" s="397"/>
      <c r="J8" s="397"/>
      <c r="K8" s="397"/>
      <c r="L8" s="397"/>
      <c r="M8" s="398"/>
    </row>
    <row r="9" spans="1:16" ht="1.5" customHeight="1" x14ac:dyDescent="0.25">
      <c r="A9" s="370" t="s">
        <v>126</v>
      </c>
      <c r="B9" s="334"/>
      <c r="C9" s="334"/>
      <c r="D9" s="334"/>
      <c r="E9" s="334"/>
      <c r="F9" s="334"/>
      <c r="G9" s="334"/>
      <c r="H9" s="334"/>
      <c r="I9" s="334"/>
      <c r="J9" s="334"/>
      <c r="K9" s="334"/>
      <c r="L9" s="334"/>
      <c r="M9" s="371"/>
    </row>
    <row r="10" spans="1:16" ht="14.25" customHeight="1" x14ac:dyDescent="0.25">
      <c r="A10" s="360" t="s">
        <v>127</v>
      </c>
      <c r="B10" s="361"/>
      <c r="C10" s="361"/>
      <c r="D10" s="361"/>
      <c r="E10" s="361"/>
      <c r="F10" s="361"/>
      <c r="G10" s="361"/>
      <c r="H10" s="361"/>
      <c r="I10" s="361"/>
      <c r="J10" s="361"/>
      <c r="K10" s="361"/>
      <c r="L10" s="361"/>
      <c r="M10" s="362"/>
    </row>
    <row r="11" spans="1:16" ht="54" customHeight="1" x14ac:dyDescent="0.25">
      <c r="A11" s="411" t="s">
        <v>7</v>
      </c>
      <c r="B11" s="412"/>
      <c r="C11" s="10" t="s">
        <v>440</v>
      </c>
      <c r="D11" s="10" t="s">
        <v>136</v>
      </c>
      <c r="E11" s="10" t="s">
        <v>137</v>
      </c>
      <c r="F11" s="10" t="s">
        <v>138</v>
      </c>
      <c r="G11" s="10" t="s">
        <v>139</v>
      </c>
      <c r="H11" s="10" t="s">
        <v>140</v>
      </c>
      <c r="I11" s="10" t="s">
        <v>141</v>
      </c>
      <c r="J11" s="10" t="s">
        <v>142</v>
      </c>
      <c r="K11" s="10" t="s">
        <v>143</v>
      </c>
      <c r="L11" s="10" t="s">
        <v>144</v>
      </c>
      <c r="M11" s="10" t="s">
        <v>135</v>
      </c>
    </row>
    <row r="12" spans="1:16" ht="14.25" customHeight="1" x14ac:dyDescent="0.25">
      <c r="A12" s="200" t="s">
        <v>367</v>
      </c>
      <c r="B12" s="199"/>
      <c r="C12" s="191">
        <v>6</v>
      </c>
      <c r="D12" s="243">
        <v>150000</v>
      </c>
      <c r="E12" s="8"/>
      <c r="F12" s="8">
        <v>900000</v>
      </c>
      <c r="G12" s="8">
        <v>300000</v>
      </c>
      <c r="H12" s="8"/>
      <c r="I12" s="8">
        <v>100000</v>
      </c>
      <c r="J12" s="8"/>
      <c r="K12" s="8">
        <v>350000</v>
      </c>
      <c r="L12" s="8"/>
      <c r="M12" s="2">
        <f>SUM(D12:L12)</f>
        <v>1800000</v>
      </c>
    </row>
    <row r="13" spans="1:16" ht="14.25" customHeight="1" x14ac:dyDescent="0.25">
      <c r="A13" s="200" t="s">
        <v>368</v>
      </c>
      <c r="B13" s="199"/>
      <c r="C13" s="191">
        <v>22</v>
      </c>
      <c r="D13" s="243">
        <v>100000</v>
      </c>
      <c r="E13" s="8"/>
      <c r="F13" s="8">
        <v>1100000</v>
      </c>
      <c r="G13" s="8"/>
      <c r="H13" s="8"/>
      <c r="I13" s="8">
        <v>40000</v>
      </c>
      <c r="J13" s="8"/>
      <c r="K13" s="8">
        <v>600000</v>
      </c>
      <c r="L13" s="8"/>
      <c r="M13" s="2">
        <f t="shared" ref="M13:M28" si="0">SUM(D13:L13)</f>
        <v>1840000</v>
      </c>
    </row>
    <row r="14" spans="1:16" ht="14.25" customHeight="1" x14ac:dyDescent="0.25">
      <c r="A14" s="200" t="s">
        <v>369</v>
      </c>
      <c r="B14" s="199"/>
      <c r="C14" s="191">
        <v>1</v>
      </c>
      <c r="D14" s="243"/>
      <c r="E14" s="8"/>
      <c r="F14" s="8"/>
      <c r="G14" s="8"/>
      <c r="H14" s="8"/>
      <c r="I14" s="8"/>
      <c r="J14" s="8"/>
      <c r="K14" s="8">
        <v>350400</v>
      </c>
      <c r="L14" s="8"/>
      <c r="M14" s="2">
        <f t="shared" si="0"/>
        <v>350400</v>
      </c>
    </row>
    <row r="15" spans="1:16" ht="14.25" customHeight="1" x14ac:dyDescent="0.25">
      <c r="A15" s="200" t="s">
        <v>370</v>
      </c>
      <c r="B15" s="199"/>
      <c r="C15" s="191">
        <v>0</v>
      </c>
      <c r="D15" s="243"/>
      <c r="E15" s="8"/>
      <c r="F15" s="8"/>
      <c r="G15" s="8"/>
      <c r="H15" s="8"/>
      <c r="I15" s="8"/>
      <c r="J15" s="8"/>
      <c r="K15" s="8"/>
      <c r="L15" s="8"/>
      <c r="M15" s="2">
        <f t="shared" si="0"/>
        <v>0</v>
      </c>
    </row>
    <row r="16" spans="1:16" ht="14.25" customHeight="1" x14ac:dyDescent="0.25">
      <c r="A16" s="200" t="s">
        <v>371</v>
      </c>
      <c r="B16" s="199"/>
      <c r="C16" s="191">
        <v>38</v>
      </c>
      <c r="D16" s="243">
        <v>150000</v>
      </c>
      <c r="E16" s="8"/>
      <c r="F16" s="8">
        <v>850000</v>
      </c>
      <c r="G16" s="8">
        <v>100000</v>
      </c>
      <c r="H16" s="8">
        <v>800000</v>
      </c>
      <c r="I16" s="8"/>
      <c r="J16" s="8"/>
      <c r="K16" s="8"/>
      <c r="L16" s="8"/>
      <c r="M16" s="2">
        <f t="shared" si="0"/>
        <v>1900000</v>
      </c>
    </row>
    <row r="17" spans="1:13" ht="14.25" customHeight="1" x14ac:dyDescent="0.25">
      <c r="A17" s="200" t="s">
        <v>372</v>
      </c>
      <c r="B17" s="199"/>
      <c r="C17" s="191">
        <v>77</v>
      </c>
      <c r="D17" s="243"/>
      <c r="E17" s="8"/>
      <c r="F17" s="8"/>
      <c r="G17" s="8"/>
      <c r="H17" s="8"/>
      <c r="I17" s="8"/>
      <c r="J17" s="8">
        <v>1925000</v>
      </c>
      <c r="K17" s="8"/>
      <c r="L17" s="8">
        <v>1925000</v>
      </c>
      <c r="M17" s="2">
        <f t="shared" si="0"/>
        <v>3850000</v>
      </c>
    </row>
    <row r="18" spans="1:13" ht="14.25" customHeight="1" x14ac:dyDescent="0.25">
      <c r="A18" s="200" t="s">
        <v>373</v>
      </c>
      <c r="B18" s="199"/>
      <c r="C18" s="191">
        <v>22</v>
      </c>
      <c r="D18" s="243"/>
      <c r="E18" s="8"/>
      <c r="F18" s="8">
        <f>350000</f>
        <v>350000</v>
      </c>
      <c r="G18" s="8"/>
      <c r="H18" s="8">
        <v>420000</v>
      </c>
      <c r="I18" s="8"/>
      <c r="J18" s="8"/>
      <c r="K18" s="8"/>
      <c r="L18" s="8"/>
      <c r="M18" s="2">
        <f t="shared" si="0"/>
        <v>770000</v>
      </c>
    </row>
    <row r="19" spans="1:13" ht="14.25" customHeight="1" x14ac:dyDescent="0.25">
      <c r="A19" s="200" t="s">
        <v>374</v>
      </c>
      <c r="B19" s="199"/>
      <c r="C19" s="191">
        <v>2</v>
      </c>
      <c r="D19" s="243"/>
      <c r="E19" s="8"/>
      <c r="F19" s="8"/>
      <c r="G19" s="8"/>
      <c r="H19" s="8">
        <v>80000</v>
      </c>
      <c r="I19" s="8"/>
      <c r="J19" s="8"/>
      <c r="K19" s="8"/>
      <c r="L19" s="8"/>
      <c r="M19" s="2">
        <f t="shared" si="0"/>
        <v>80000</v>
      </c>
    </row>
    <row r="20" spans="1:13" ht="14.25" customHeight="1" x14ac:dyDescent="0.25">
      <c r="A20" s="200" t="s">
        <v>375</v>
      </c>
      <c r="B20" s="199"/>
      <c r="C20" s="191">
        <v>1</v>
      </c>
      <c r="D20" s="243"/>
      <c r="E20" s="8"/>
      <c r="F20" s="8"/>
      <c r="G20" s="8"/>
      <c r="H20" s="8">
        <v>55000</v>
      </c>
      <c r="I20" s="8"/>
      <c r="J20" s="8"/>
      <c r="K20" s="8"/>
      <c r="L20" s="8"/>
      <c r="M20" s="2">
        <f t="shared" si="0"/>
        <v>55000</v>
      </c>
    </row>
    <row r="21" spans="1:13" ht="14.25" customHeight="1" x14ac:dyDescent="0.25">
      <c r="A21" s="200" t="s">
        <v>376</v>
      </c>
      <c r="B21" s="199"/>
      <c r="C21" s="191">
        <v>45</v>
      </c>
      <c r="D21" s="243">
        <v>400000</v>
      </c>
      <c r="E21" s="8"/>
      <c r="F21" s="8">
        <v>1600000</v>
      </c>
      <c r="G21" s="8"/>
      <c r="H21" s="8"/>
      <c r="I21" s="8"/>
      <c r="J21" s="8"/>
      <c r="K21" s="8">
        <v>1600000</v>
      </c>
      <c r="L21" s="8"/>
      <c r="M21" s="2">
        <f t="shared" si="0"/>
        <v>3600000</v>
      </c>
    </row>
    <row r="22" spans="1:13" ht="14.25" customHeight="1" x14ac:dyDescent="0.25">
      <c r="A22" s="200" t="s">
        <v>377</v>
      </c>
      <c r="B22" s="199"/>
      <c r="C22" s="191">
        <v>80</v>
      </c>
      <c r="D22" s="243">
        <v>600000</v>
      </c>
      <c r="E22" s="8"/>
      <c r="F22" s="8">
        <v>3600000</v>
      </c>
      <c r="G22" s="8">
        <v>30000</v>
      </c>
      <c r="H22" s="8"/>
      <c r="I22" s="8"/>
      <c r="J22" s="8"/>
      <c r="K22" s="8">
        <v>570000</v>
      </c>
      <c r="L22" s="8"/>
      <c r="M22" s="2">
        <f t="shared" si="0"/>
        <v>4800000</v>
      </c>
    </row>
    <row r="23" spans="1:13" ht="14.25" customHeight="1" x14ac:dyDescent="0.25">
      <c r="A23" s="200" t="s">
        <v>382</v>
      </c>
      <c r="B23" s="199"/>
      <c r="C23" s="191">
        <v>39</v>
      </c>
      <c r="D23" s="243">
        <v>500000</v>
      </c>
      <c r="E23" s="8"/>
      <c r="F23" s="8">
        <v>1250000</v>
      </c>
      <c r="G23" s="8">
        <v>50000</v>
      </c>
      <c r="H23" s="8"/>
      <c r="I23" s="8"/>
      <c r="J23" s="8"/>
      <c r="K23" s="8">
        <v>50000</v>
      </c>
      <c r="L23" s="8"/>
      <c r="M23" s="2">
        <f t="shared" si="0"/>
        <v>1850000</v>
      </c>
    </row>
    <row r="24" spans="1:13" ht="14.25" customHeight="1" x14ac:dyDescent="0.25">
      <c r="A24" s="200" t="s">
        <v>380</v>
      </c>
      <c r="B24" s="199"/>
      <c r="C24" s="191">
        <v>8</v>
      </c>
      <c r="D24" s="243"/>
      <c r="E24" s="8"/>
      <c r="F24" s="8"/>
      <c r="G24" s="8"/>
      <c r="H24" s="8">
        <v>400000</v>
      </c>
      <c r="I24" s="8"/>
      <c r="J24" s="8"/>
      <c r="K24" s="8"/>
      <c r="L24" s="8"/>
      <c r="M24" s="2">
        <f t="shared" si="0"/>
        <v>400000</v>
      </c>
    </row>
    <row r="25" spans="1:13" ht="14.25" customHeight="1" x14ac:dyDescent="0.25">
      <c r="A25" s="200" t="s">
        <v>378</v>
      </c>
      <c r="B25" s="199"/>
      <c r="C25" s="191">
        <v>0</v>
      </c>
      <c r="D25" s="243"/>
      <c r="E25" s="8"/>
      <c r="F25" s="8"/>
      <c r="G25" s="8"/>
      <c r="H25" s="8"/>
      <c r="I25" s="8"/>
      <c r="J25" s="8"/>
      <c r="K25" s="8"/>
      <c r="L25" s="8"/>
      <c r="M25" s="2">
        <f t="shared" si="0"/>
        <v>0</v>
      </c>
    </row>
    <row r="26" spans="1:13" ht="14.25" customHeight="1" x14ac:dyDescent="0.25">
      <c r="A26" s="200" t="s">
        <v>379</v>
      </c>
      <c r="B26" s="199"/>
      <c r="C26" s="191">
        <v>11</v>
      </c>
      <c r="D26" s="243">
        <v>110000</v>
      </c>
      <c r="E26" s="8"/>
      <c r="F26" s="8">
        <v>220000</v>
      </c>
      <c r="G26" s="8"/>
      <c r="H26" s="8"/>
      <c r="I26" s="8"/>
      <c r="J26" s="8"/>
      <c r="K26" s="8"/>
      <c r="L26" s="8"/>
      <c r="M26" s="2">
        <f t="shared" si="0"/>
        <v>330000</v>
      </c>
    </row>
    <row r="27" spans="1:13" ht="14.25" customHeight="1" x14ac:dyDescent="0.25">
      <c r="A27" s="200" t="s">
        <v>383</v>
      </c>
      <c r="B27" s="199"/>
      <c r="C27" s="191">
        <v>1</v>
      </c>
      <c r="D27" s="243"/>
      <c r="E27" s="8">
        <v>150000</v>
      </c>
      <c r="F27" s="8"/>
      <c r="G27" s="8"/>
      <c r="H27" s="8"/>
      <c r="I27" s="8"/>
      <c r="J27" s="8"/>
      <c r="K27" s="8"/>
      <c r="L27" s="8"/>
      <c r="M27" s="2">
        <f t="shared" si="0"/>
        <v>150000</v>
      </c>
    </row>
    <row r="28" spans="1:13" ht="14.25" customHeight="1" x14ac:dyDescent="0.25">
      <c r="A28" s="173" t="s">
        <v>381</v>
      </c>
      <c r="B28" s="176"/>
      <c r="C28" s="193">
        <v>0</v>
      </c>
      <c r="D28" s="21"/>
      <c r="E28" s="8"/>
      <c r="F28" s="8"/>
      <c r="G28" s="8"/>
      <c r="H28" s="8"/>
      <c r="I28" s="8"/>
      <c r="J28" s="8"/>
      <c r="K28" s="8"/>
      <c r="L28" s="8"/>
      <c r="M28" s="2">
        <f t="shared" si="0"/>
        <v>0</v>
      </c>
    </row>
    <row r="29" spans="1:13" ht="14.25" customHeight="1" thickBot="1" x14ac:dyDescent="0.3">
      <c r="A29" s="201" t="s">
        <v>384</v>
      </c>
      <c r="B29" s="202"/>
      <c r="C29" s="210">
        <f>SUM(C12:C28)</f>
        <v>353</v>
      </c>
      <c r="D29" s="211">
        <f>SUM(D12:D28)</f>
        <v>2010000</v>
      </c>
      <c r="E29" s="204">
        <f t="shared" ref="E29:L29" si="1">SUM(E12:E28)</f>
        <v>150000</v>
      </c>
      <c r="F29" s="204">
        <f t="shared" si="1"/>
        <v>9870000</v>
      </c>
      <c r="G29" s="204">
        <f t="shared" si="1"/>
        <v>480000</v>
      </c>
      <c r="H29" s="204">
        <f t="shared" si="1"/>
        <v>1755000</v>
      </c>
      <c r="I29" s="204">
        <f t="shared" si="1"/>
        <v>140000</v>
      </c>
      <c r="J29" s="204">
        <f t="shared" si="1"/>
        <v>1925000</v>
      </c>
      <c r="K29" s="204">
        <f t="shared" si="1"/>
        <v>3520400</v>
      </c>
      <c r="L29" s="204">
        <f t="shared" si="1"/>
        <v>1925000</v>
      </c>
      <c r="M29" s="204">
        <f>SUM(M12:M28)</f>
        <v>21775400</v>
      </c>
    </row>
    <row r="30" spans="1:13" ht="14.25" customHeight="1" x14ac:dyDescent="0.25">
      <c r="A30" s="388" t="s">
        <v>385</v>
      </c>
      <c r="B30" s="389"/>
      <c r="C30" s="209"/>
      <c r="D30" s="242">
        <v>583000</v>
      </c>
      <c r="E30" s="242">
        <f t="shared" ref="E30:L30" si="2">E29*0.29</f>
        <v>43500</v>
      </c>
      <c r="F30" s="242">
        <v>2862500</v>
      </c>
      <c r="G30" s="242">
        <f t="shared" si="2"/>
        <v>139200</v>
      </c>
      <c r="H30" s="242">
        <v>509500</v>
      </c>
      <c r="I30" s="242">
        <f t="shared" si="2"/>
        <v>40600</v>
      </c>
      <c r="J30" s="242">
        <f t="shared" si="2"/>
        <v>558250</v>
      </c>
      <c r="K30" s="242">
        <f t="shared" si="2"/>
        <v>1020915.9999999999</v>
      </c>
      <c r="L30" s="242">
        <f t="shared" si="2"/>
        <v>558250</v>
      </c>
      <c r="M30" s="203">
        <f>SUM(D30:L30)</f>
        <v>6315716</v>
      </c>
    </row>
    <row r="31" spans="1:13" ht="14.25" customHeight="1" x14ac:dyDescent="0.25">
      <c r="A31" s="388" t="s">
        <v>386</v>
      </c>
      <c r="B31" s="389"/>
      <c r="C31" s="191"/>
      <c r="D31" s="243"/>
      <c r="E31" s="8"/>
      <c r="F31" s="8"/>
      <c r="G31" s="8"/>
      <c r="H31" s="8"/>
      <c r="I31" s="8"/>
      <c r="J31" s="8"/>
      <c r="K31" s="8"/>
      <c r="L31" s="8"/>
      <c r="M31" s="2">
        <f>SUM(D31:L31)</f>
        <v>0</v>
      </c>
    </row>
    <row r="32" spans="1:13" ht="25.5" customHeight="1" thickBot="1" x14ac:dyDescent="0.3">
      <c r="A32" s="390" t="s">
        <v>387</v>
      </c>
      <c r="B32" s="391"/>
      <c r="C32" s="192">
        <f>SUM(C29:C31)</f>
        <v>353</v>
      </c>
      <c r="D32" s="14">
        <f>SUM(D29:D31)</f>
        <v>2593000</v>
      </c>
      <c r="E32" s="14">
        <f t="shared" ref="E32:L32" si="3">SUM(E29:E31)</f>
        <v>193500</v>
      </c>
      <c r="F32" s="14">
        <f t="shared" si="3"/>
        <v>12732500</v>
      </c>
      <c r="G32" s="14">
        <f t="shared" si="3"/>
        <v>619200</v>
      </c>
      <c r="H32" s="14">
        <f t="shared" si="3"/>
        <v>2264500</v>
      </c>
      <c r="I32" s="14">
        <f t="shared" si="3"/>
        <v>180600</v>
      </c>
      <c r="J32" s="14">
        <f t="shared" si="3"/>
        <v>2483250</v>
      </c>
      <c r="K32" s="14">
        <f t="shared" si="3"/>
        <v>4541316</v>
      </c>
      <c r="L32" s="14">
        <f t="shared" si="3"/>
        <v>2483250</v>
      </c>
      <c r="M32" s="14">
        <f>SUM(M29:M31)</f>
        <v>28091116</v>
      </c>
    </row>
    <row r="33" spans="1:16" s="58" customFormat="1" ht="14.25" customHeight="1" thickBot="1" x14ac:dyDescent="0.3">
      <c r="A33" s="370" t="s">
        <v>128</v>
      </c>
      <c r="B33" s="334"/>
      <c r="C33" s="334"/>
      <c r="D33" s="334"/>
      <c r="E33" s="334"/>
      <c r="F33" s="334"/>
      <c r="G33" s="334"/>
      <c r="H33" s="334"/>
      <c r="I33" s="334"/>
      <c r="J33" s="334"/>
      <c r="K33" s="334"/>
      <c r="L33" s="334"/>
      <c r="M33" s="371"/>
    </row>
    <row r="34" spans="1:16" s="58" customFormat="1" ht="14.25" customHeight="1" x14ac:dyDescent="0.25">
      <c r="A34" s="416" t="s">
        <v>129</v>
      </c>
      <c r="B34" s="417"/>
      <c r="C34" s="417"/>
      <c r="D34" s="417"/>
      <c r="E34" s="417"/>
      <c r="F34" s="417"/>
      <c r="G34" s="417"/>
      <c r="H34" s="417"/>
      <c r="I34" s="417"/>
      <c r="J34" s="417"/>
      <c r="K34" s="417"/>
      <c r="L34" s="417"/>
      <c r="M34" s="418"/>
    </row>
    <row r="35" spans="1:16" s="58" customFormat="1" ht="54" customHeight="1" x14ac:dyDescent="0.25">
      <c r="A35" s="365" t="s">
        <v>7</v>
      </c>
      <c r="B35" s="366"/>
      <c r="C35" s="10" t="s">
        <v>440</v>
      </c>
      <c r="D35" s="10" t="s">
        <v>136</v>
      </c>
      <c r="E35" s="10" t="s">
        <v>137</v>
      </c>
      <c r="F35" s="10" t="s">
        <v>138</v>
      </c>
      <c r="G35" s="10" t="s">
        <v>139</v>
      </c>
      <c r="H35" s="10" t="s">
        <v>140</v>
      </c>
      <c r="I35" s="10" t="s">
        <v>141</v>
      </c>
      <c r="J35" s="10" t="s">
        <v>142</v>
      </c>
      <c r="K35" s="10" t="s">
        <v>143</v>
      </c>
      <c r="L35" s="10" t="s">
        <v>144</v>
      </c>
      <c r="M35" s="10" t="s">
        <v>135</v>
      </c>
    </row>
    <row r="36" spans="1:16" ht="14.25" customHeight="1" x14ac:dyDescent="0.25">
      <c r="A36" s="279" t="s">
        <v>389</v>
      </c>
      <c r="B36" s="357"/>
      <c r="C36" s="193"/>
      <c r="D36" s="21"/>
      <c r="E36" s="21"/>
      <c r="F36" s="21"/>
      <c r="G36" s="21">
        <v>2000000</v>
      </c>
      <c r="H36" s="21"/>
      <c r="I36" s="21"/>
      <c r="J36" s="21"/>
      <c r="K36" s="21"/>
      <c r="L36" s="21"/>
      <c r="M36" s="2">
        <f>SUM(C36:L36)</f>
        <v>2000000</v>
      </c>
      <c r="O36" s="57"/>
      <c r="P36" s="59"/>
    </row>
    <row r="37" spans="1:16" ht="25.5" customHeight="1" thickBot="1" x14ac:dyDescent="0.3">
      <c r="A37" s="363" t="s">
        <v>390</v>
      </c>
      <c r="B37" s="422"/>
      <c r="C37" s="194"/>
      <c r="D37" s="20"/>
      <c r="E37" s="20"/>
      <c r="F37" s="20"/>
      <c r="G37" s="20">
        <v>75000</v>
      </c>
      <c r="H37" s="20"/>
      <c r="I37" s="20"/>
      <c r="J37" s="20"/>
      <c r="K37" s="20"/>
      <c r="L37" s="20"/>
      <c r="M37" s="11">
        <f>SUM(C37:L37)</f>
        <v>75000</v>
      </c>
      <c r="O37" s="60"/>
    </row>
    <row r="38" spans="1:16" ht="25.5" customHeight="1" thickBot="1" x14ac:dyDescent="0.3">
      <c r="A38" s="423" t="s">
        <v>399</v>
      </c>
      <c r="B38" s="424"/>
      <c r="C38" s="192">
        <f t="shared" ref="C38:D38" si="4">SUM(C36:C37)</f>
        <v>0</v>
      </c>
      <c r="D38" s="14">
        <f t="shared" si="4"/>
        <v>0</v>
      </c>
      <c r="E38" s="14">
        <f t="shared" ref="E38:K38" si="5">SUM(E36:E37)</f>
        <v>0</v>
      </c>
      <c r="F38" s="14">
        <f t="shared" si="5"/>
        <v>0</v>
      </c>
      <c r="G38" s="14">
        <f t="shared" si="5"/>
        <v>2075000</v>
      </c>
      <c r="H38" s="14">
        <f t="shared" si="5"/>
        <v>0</v>
      </c>
      <c r="I38" s="14">
        <f t="shared" si="5"/>
        <v>0</v>
      </c>
      <c r="J38" s="14">
        <f t="shared" si="5"/>
        <v>0</v>
      </c>
      <c r="K38" s="14">
        <f t="shared" si="5"/>
        <v>0</v>
      </c>
      <c r="L38" s="14">
        <f t="shared" ref="L38:M38" si="6">SUM(L36:L37)</f>
        <v>0</v>
      </c>
      <c r="M38" s="14">
        <f t="shared" si="6"/>
        <v>2075000</v>
      </c>
    </row>
    <row r="39" spans="1:16" s="58" customFormat="1" ht="14.25" customHeight="1" thickBot="1" x14ac:dyDescent="0.3">
      <c r="A39" s="370" t="s">
        <v>130</v>
      </c>
      <c r="B39" s="334"/>
      <c r="C39" s="334"/>
      <c r="D39" s="334"/>
      <c r="E39" s="334"/>
      <c r="F39" s="334"/>
      <c r="G39" s="334"/>
      <c r="H39" s="334"/>
      <c r="I39" s="334"/>
      <c r="J39" s="334"/>
      <c r="K39" s="334"/>
      <c r="L39" s="334"/>
      <c r="M39" s="371"/>
      <c r="N39" s="56"/>
    </row>
    <row r="40" spans="1:16" ht="14.25" customHeight="1" x14ac:dyDescent="0.25">
      <c r="A40" s="413" t="s">
        <v>131</v>
      </c>
      <c r="B40" s="414"/>
      <c r="C40" s="414"/>
      <c r="D40" s="414"/>
      <c r="E40" s="414"/>
      <c r="F40" s="414"/>
      <c r="G40" s="414"/>
      <c r="H40" s="414"/>
      <c r="I40" s="414"/>
      <c r="J40" s="414"/>
      <c r="K40" s="414"/>
      <c r="L40" s="414"/>
      <c r="M40" s="415"/>
    </row>
    <row r="41" spans="1:16" ht="54" customHeight="1" x14ac:dyDescent="0.25">
      <c r="A41" s="365" t="s">
        <v>7</v>
      </c>
      <c r="B41" s="366"/>
      <c r="C41" s="10" t="s">
        <v>440</v>
      </c>
      <c r="D41" s="10" t="s">
        <v>136</v>
      </c>
      <c r="E41" s="10" t="s">
        <v>137</v>
      </c>
      <c r="F41" s="10" t="s">
        <v>138</v>
      </c>
      <c r="G41" s="10" t="s">
        <v>139</v>
      </c>
      <c r="H41" s="10" t="s">
        <v>140</v>
      </c>
      <c r="I41" s="10" t="s">
        <v>141</v>
      </c>
      <c r="J41" s="10" t="s">
        <v>142</v>
      </c>
      <c r="K41" s="10" t="s">
        <v>143</v>
      </c>
      <c r="L41" s="10" t="s">
        <v>144</v>
      </c>
      <c r="M41" s="10" t="s">
        <v>135</v>
      </c>
    </row>
    <row r="42" spans="1:16" ht="14.25" customHeight="1" x14ac:dyDescent="0.25">
      <c r="A42" s="281" t="s">
        <v>391</v>
      </c>
      <c r="B42" s="392"/>
      <c r="C42" s="191"/>
      <c r="D42" s="8">
        <v>0</v>
      </c>
      <c r="E42" s="8">
        <v>1300</v>
      </c>
      <c r="F42" s="8">
        <v>2000</v>
      </c>
      <c r="G42" s="8">
        <v>0</v>
      </c>
      <c r="H42" s="8">
        <v>0</v>
      </c>
      <c r="I42" s="8">
        <v>0</v>
      </c>
      <c r="J42" s="8">
        <v>0</v>
      </c>
      <c r="K42" s="8">
        <v>2000</v>
      </c>
      <c r="L42" s="8"/>
      <c r="M42" s="2">
        <f t="shared" ref="M42:M47" si="7">SUM(C42:L42)</f>
        <v>5300</v>
      </c>
    </row>
    <row r="43" spans="1:16" ht="14.25" customHeight="1" x14ac:dyDescent="0.25">
      <c r="A43" s="281" t="s">
        <v>392</v>
      </c>
      <c r="B43" s="392"/>
      <c r="C43" s="191"/>
      <c r="D43" s="8">
        <v>1200</v>
      </c>
      <c r="E43" s="8">
        <v>3000</v>
      </c>
      <c r="F43" s="8">
        <v>35000</v>
      </c>
      <c r="G43" s="8">
        <v>80000</v>
      </c>
      <c r="H43" s="8">
        <v>1000</v>
      </c>
      <c r="I43" s="8">
        <v>100</v>
      </c>
      <c r="J43" s="8">
        <v>120000</v>
      </c>
      <c r="K43" s="8">
        <v>110000</v>
      </c>
      <c r="L43" s="8"/>
      <c r="M43" s="2">
        <f t="shared" si="7"/>
        <v>350300</v>
      </c>
    </row>
    <row r="44" spans="1:16" ht="14.25" customHeight="1" x14ac:dyDescent="0.25">
      <c r="A44" s="281" t="s">
        <v>393</v>
      </c>
      <c r="B44" s="392"/>
      <c r="C44" s="191"/>
      <c r="D44" s="8">
        <v>0</v>
      </c>
      <c r="E44" s="8">
        <v>0</v>
      </c>
      <c r="F44" s="8">
        <v>0</v>
      </c>
      <c r="G44" s="8">
        <v>0</v>
      </c>
      <c r="H44" s="8">
        <v>0</v>
      </c>
      <c r="I44" s="8">
        <v>0</v>
      </c>
      <c r="J44" s="8">
        <v>0</v>
      </c>
      <c r="K44" s="8">
        <v>0</v>
      </c>
      <c r="L44" s="8"/>
      <c r="M44" s="2">
        <f t="shared" si="7"/>
        <v>0</v>
      </c>
    </row>
    <row r="45" spans="1:16" ht="14.25" customHeight="1" x14ac:dyDescent="0.25">
      <c r="A45" s="281" t="s">
        <v>394</v>
      </c>
      <c r="B45" s="392"/>
      <c r="C45" s="191"/>
      <c r="D45" s="8">
        <v>900</v>
      </c>
      <c r="E45" s="8">
        <v>1000</v>
      </c>
      <c r="F45" s="8">
        <v>25000</v>
      </c>
      <c r="G45" s="8">
        <v>3000</v>
      </c>
      <c r="H45" s="8">
        <v>50</v>
      </c>
      <c r="I45" s="8">
        <v>300</v>
      </c>
      <c r="J45" s="8">
        <v>20000</v>
      </c>
      <c r="K45" s="8">
        <v>13000</v>
      </c>
      <c r="L45" s="8"/>
      <c r="M45" s="2">
        <f t="shared" si="7"/>
        <v>63250</v>
      </c>
    </row>
    <row r="46" spans="1:16" ht="14.25" customHeight="1" x14ac:dyDescent="0.25">
      <c r="A46" s="281" t="s">
        <v>395</v>
      </c>
      <c r="B46" s="392"/>
      <c r="C46" s="191"/>
      <c r="D46" s="8"/>
      <c r="E46" s="8"/>
      <c r="F46" s="8">
        <v>2000</v>
      </c>
      <c r="G46" s="8"/>
      <c r="H46" s="8"/>
      <c r="I46" s="8">
        <v>0</v>
      </c>
      <c r="J46" s="8"/>
      <c r="K46" s="8"/>
      <c r="L46" s="8">
        <v>40350</v>
      </c>
      <c r="M46" s="2">
        <f t="shared" si="7"/>
        <v>42350</v>
      </c>
    </row>
    <row r="47" spans="1:16" ht="36.75" customHeight="1" thickBot="1" x14ac:dyDescent="0.3">
      <c r="A47" s="385" t="s">
        <v>396</v>
      </c>
      <c r="B47" s="386"/>
      <c r="C47" s="191"/>
      <c r="D47" s="8">
        <v>2000</v>
      </c>
      <c r="E47" s="8">
        <v>2700</v>
      </c>
      <c r="F47" s="8">
        <v>40000</v>
      </c>
      <c r="G47" s="8">
        <v>5000</v>
      </c>
      <c r="H47" s="8">
        <v>500</v>
      </c>
      <c r="I47" s="8">
        <v>100</v>
      </c>
      <c r="J47" s="8">
        <v>7500</v>
      </c>
      <c r="K47" s="8">
        <v>11000</v>
      </c>
      <c r="L47" s="8"/>
      <c r="M47" s="170">
        <f t="shared" si="7"/>
        <v>68800</v>
      </c>
    </row>
    <row r="48" spans="1:16" ht="25.5" customHeight="1" thickBot="1" x14ac:dyDescent="0.3">
      <c r="A48" s="380" t="s">
        <v>397</v>
      </c>
      <c r="B48" s="383"/>
      <c r="C48" s="195">
        <f t="shared" ref="C48:D48" si="8">SUM(C42:C47)</f>
        <v>0</v>
      </c>
      <c r="D48" s="3">
        <f t="shared" si="8"/>
        <v>4100</v>
      </c>
      <c r="E48" s="169">
        <f t="shared" ref="E48:K48" si="9">SUM(E42:E47)</f>
        <v>8000</v>
      </c>
      <c r="F48" s="169">
        <f t="shared" si="9"/>
        <v>104000</v>
      </c>
      <c r="G48" s="169">
        <f t="shared" si="9"/>
        <v>88000</v>
      </c>
      <c r="H48" s="169">
        <f t="shared" si="9"/>
        <v>1550</v>
      </c>
      <c r="I48" s="169">
        <f t="shared" si="9"/>
        <v>500</v>
      </c>
      <c r="J48" s="169">
        <f t="shared" si="9"/>
        <v>147500</v>
      </c>
      <c r="K48" s="169">
        <f t="shared" si="9"/>
        <v>136000</v>
      </c>
      <c r="L48" s="169">
        <f t="shared" ref="L48:M48" si="10">SUM(L42:L47)</f>
        <v>40350</v>
      </c>
      <c r="M48" s="169">
        <f t="shared" si="10"/>
        <v>530000</v>
      </c>
    </row>
    <row r="49" spans="1:14" ht="37.5" customHeight="1" thickTop="1" thickBot="1" x14ac:dyDescent="0.3">
      <c r="A49" s="376" t="s">
        <v>400</v>
      </c>
      <c r="B49" s="384"/>
      <c r="C49" s="196">
        <f t="shared" ref="C49:D49" si="11">SUM(C32,C38,C48)</f>
        <v>353</v>
      </c>
      <c r="D49" s="15">
        <f t="shared" si="11"/>
        <v>2597100</v>
      </c>
      <c r="E49" s="15">
        <f t="shared" ref="E49:M49" si="12">SUM(E32,E38,E48)</f>
        <v>201500</v>
      </c>
      <c r="F49" s="15">
        <f t="shared" si="12"/>
        <v>12836500</v>
      </c>
      <c r="G49" s="15">
        <f t="shared" si="12"/>
        <v>2782200</v>
      </c>
      <c r="H49" s="15">
        <f t="shared" si="12"/>
        <v>2266050</v>
      </c>
      <c r="I49" s="15">
        <f t="shared" si="12"/>
        <v>181100</v>
      </c>
      <c r="J49" s="15">
        <f t="shared" si="12"/>
        <v>2630750</v>
      </c>
      <c r="K49" s="15">
        <f t="shared" si="12"/>
        <v>4677316</v>
      </c>
      <c r="L49" s="15">
        <f t="shared" si="12"/>
        <v>2523600</v>
      </c>
      <c r="M49" s="15">
        <f t="shared" si="12"/>
        <v>30696116</v>
      </c>
    </row>
    <row r="50" spans="1:14" ht="12" thickBot="1" x14ac:dyDescent="0.3">
      <c r="A50" s="387" t="s">
        <v>145</v>
      </c>
      <c r="B50" s="387"/>
      <c r="C50" s="228"/>
      <c r="D50" s="93">
        <f>IFERROR(D49/$M$49,0)</f>
        <v>8.4606795204969901E-2</v>
      </c>
      <c r="E50" s="93">
        <f t="shared" ref="E50:M50" si="13">IFERROR(E49/$M$49,0)</f>
        <v>6.5643484016023393E-3</v>
      </c>
      <c r="F50" s="93">
        <f t="shared" si="13"/>
        <v>0.41817994172292028</v>
      </c>
      <c r="G50" s="93">
        <f t="shared" si="13"/>
        <v>9.0636874059245795E-2</v>
      </c>
      <c r="H50" s="93">
        <f t="shared" si="13"/>
        <v>7.3822043153602884E-2</v>
      </c>
      <c r="I50" s="93">
        <f t="shared" si="13"/>
        <v>5.8997692085865196E-3</v>
      </c>
      <c r="J50" s="93">
        <f t="shared" si="13"/>
        <v>8.5703025099331781E-2</v>
      </c>
      <c r="K50" s="93">
        <f t="shared" si="13"/>
        <v>0.15237484768431289</v>
      </c>
      <c r="L50" s="93">
        <f t="shared" si="13"/>
        <v>8.2212355465427614E-2</v>
      </c>
      <c r="M50" s="93">
        <f t="shared" si="13"/>
        <v>1</v>
      </c>
    </row>
    <row r="51" spans="1:14" x14ac:dyDescent="0.25">
      <c r="A51" s="334" t="s">
        <v>92</v>
      </c>
      <c r="B51" s="334"/>
      <c r="C51" s="334"/>
      <c r="D51" s="334"/>
      <c r="E51" s="334"/>
      <c r="F51" s="334"/>
      <c r="G51" s="334"/>
      <c r="H51" s="334"/>
      <c r="I51" s="334"/>
      <c r="J51" s="334"/>
      <c r="K51" s="334"/>
      <c r="L51" s="334"/>
      <c r="M51" s="334"/>
      <c r="N51" s="54"/>
    </row>
    <row r="52" spans="1:14" ht="14.25" customHeight="1" x14ac:dyDescent="0.25">
      <c r="A52" s="367" t="s">
        <v>56</v>
      </c>
      <c r="B52" s="368"/>
      <c r="C52" s="368"/>
      <c r="D52" s="368"/>
      <c r="E52" s="368"/>
      <c r="F52" s="368"/>
      <c r="G52" s="368"/>
      <c r="H52" s="368"/>
      <c r="I52" s="368"/>
      <c r="J52" s="368"/>
      <c r="K52" s="368"/>
      <c r="L52" s="368"/>
      <c r="M52" s="369"/>
      <c r="N52" s="61"/>
    </row>
    <row r="53" spans="1:14" ht="3" customHeight="1" x14ac:dyDescent="0.25">
      <c r="A53" s="370" t="s">
        <v>93</v>
      </c>
      <c r="B53" s="334"/>
      <c r="C53" s="334"/>
      <c r="D53" s="334"/>
      <c r="E53" s="334"/>
      <c r="F53" s="334"/>
      <c r="G53" s="334"/>
      <c r="H53" s="334"/>
      <c r="I53" s="334"/>
      <c r="J53" s="334"/>
      <c r="K53" s="334"/>
      <c r="L53" s="334"/>
      <c r="M53" s="371"/>
      <c r="N53" s="61"/>
    </row>
    <row r="54" spans="1:14" ht="14.25" customHeight="1" x14ac:dyDescent="0.25">
      <c r="A54" s="360" t="s">
        <v>55</v>
      </c>
      <c r="B54" s="361"/>
      <c r="C54" s="361"/>
      <c r="D54" s="361"/>
      <c r="E54" s="361"/>
      <c r="F54" s="361"/>
      <c r="G54" s="361"/>
      <c r="H54" s="361"/>
      <c r="I54" s="361"/>
      <c r="J54" s="361"/>
      <c r="K54" s="361"/>
      <c r="L54" s="361"/>
      <c r="M54" s="362"/>
    </row>
    <row r="55" spans="1:14" ht="54" customHeight="1" x14ac:dyDescent="0.25">
      <c r="A55" s="411" t="s">
        <v>7</v>
      </c>
      <c r="B55" s="412"/>
      <c r="C55" s="231"/>
      <c r="D55" s="165" t="s">
        <v>136</v>
      </c>
      <c r="E55" s="10" t="s">
        <v>137</v>
      </c>
      <c r="F55" s="10" t="s">
        <v>138</v>
      </c>
      <c r="G55" s="10" t="s">
        <v>139</v>
      </c>
      <c r="H55" s="10" t="s">
        <v>140</v>
      </c>
      <c r="I55" s="10" t="s">
        <v>141</v>
      </c>
      <c r="J55" s="10" t="s">
        <v>142</v>
      </c>
      <c r="K55" s="10" t="s">
        <v>143</v>
      </c>
      <c r="L55" s="10" t="s">
        <v>144</v>
      </c>
      <c r="M55" s="10" t="s">
        <v>135</v>
      </c>
    </row>
    <row r="56" spans="1:14" ht="14.25" customHeight="1" x14ac:dyDescent="0.25">
      <c r="A56" s="279" t="s">
        <v>401</v>
      </c>
      <c r="B56" s="280"/>
      <c r="C56" s="226"/>
      <c r="D56" s="115"/>
      <c r="E56" s="115"/>
      <c r="F56" s="115"/>
      <c r="G56" s="115"/>
      <c r="H56" s="115"/>
      <c r="I56" s="115"/>
      <c r="J56" s="115"/>
      <c r="K56" s="115"/>
      <c r="L56" s="115"/>
      <c r="M56" s="117">
        <v>1000000</v>
      </c>
    </row>
    <row r="57" spans="1:14" ht="14.25" customHeight="1" x14ac:dyDescent="0.25">
      <c r="A57" s="279" t="s">
        <v>402</v>
      </c>
      <c r="B57" s="280"/>
      <c r="C57" s="226"/>
      <c r="D57" s="115"/>
      <c r="E57" s="115"/>
      <c r="F57" s="115"/>
      <c r="G57" s="115"/>
      <c r="H57" s="115"/>
      <c r="I57" s="115"/>
      <c r="J57" s="115"/>
      <c r="K57" s="115"/>
      <c r="L57" s="115"/>
      <c r="M57" s="117">
        <v>2500</v>
      </c>
    </row>
    <row r="58" spans="1:14" ht="14.25" customHeight="1" x14ac:dyDescent="0.25">
      <c r="A58" s="279" t="s">
        <v>403</v>
      </c>
      <c r="B58" s="280"/>
      <c r="C58" s="226"/>
      <c r="D58" s="115"/>
      <c r="E58" s="115"/>
      <c r="F58" s="115"/>
      <c r="G58" s="115"/>
      <c r="H58" s="115"/>
      <c r="I58" s="115"/>
      <c r="J58" s="115"/>
      <c r="K58" s="115"/>
      <c r="L58" s="115"/>
      <c r="M58" s="117">
        <v>0</v>
      </c>
    </row>
    <row r="59" spans="1:14" ht="14.25" customHeight="1" x14ac:dyDescent="0.25">
      <c r="A59" s="279" t="s">
        <v>404</v>
      </c>
      <c r="B59" s="280"/>
      <c r="C59" s="226"/>
      <c r="D59" s="115"/>
      <c r="E59" s="115"/>
      <c r="F59" s="115"/>
      <c r="G59" s="115"/>
      <c r="H59" s="115"/>
      <c r="I59" s="115"/>
      <c r="J59" s="115"/>
      <c r="K59" s="115"/>
      <c r="L59" s="115"/>
      <c r="M59" s="117">
        <v>300000</v>
      </c>
    </row>
    <row r="60" spans="1:14" ht="14.25" customHeight="1" x14ac:dyDescent="0.25">
      <c r="A60" s="427" t="s">
        <v>405</v>
      </c>
      <c r="B60" s="389"/>
      <c r="C60" s="229"/>
      <c r="D60" s="115"/>
      <c r="E60" s="115"/>
      <c r="F60" s="115"/>
      <c r="G60" s="115"/>
      <c r="H60" s="115"/>
      <c r="I60" s="115"/>
      <c r="J60" s="115"/>
      <c r="K60" s="115"/>
      <c r="L60" s="115"/>
      <c r="M60" s="117">
        <v>30000</v>
      </c>
    </row>
    <row r="61" spans="1:14" ht="14.25" customHeight="1" x14ac:dyDescent="0.25">
      <c r="A61" s="279" t="s">
        <v>406</v>
      </c>
      <c r="B61" s="280"/>
      <c r="C61" s="226"/>
      <c r="D61" s="115"/>
      <c r="E61" s="115"/>
      <c r="F61" s="115"/>
      <c r="G61" s="115"/>
      <c r="H61" s="115"/>
      <c r="I61" s="115"/>
      <c r="J61" s="115"/>
      <c r="K61" s="115"/>
      <c r="L61" s="115"/>
      <c r="M61" s="117">
        <v>117500</v>
      </c>
    </row>
    <row r="62" spans="1:14" ht="14.25" customHeight="1" x14ac:dyDescent="0.25">
      <c r="A62" s="279" t="s">
        <v>407</v>
      </c>
      <c r="B62" s="280"/>
      <c r="C62" s="226"/>
      <c r="D62" s="115"/>
      <c r="E62" s="115"/>
      <c r="F62" s="115"/>
      <c r="G62" s="115"/>
      <c r="H62" s="115"/>
      <c r="I62" s="115"/>
      <c r="J62" s="115"/>
      <c r="K62" s="115"/>
      <c r="L62" s="115"/>
      <c r="M62" s="117">
        <v>250000</v>
      </c>
    </row>
    <row r="63" spans="1:14" ht="14.25" customHeight="1" x14ac:dyDescent="0.25">
      <c r="A63" s="279" t="s">
        <v>408</v>
      </c>
      <c r="B63" s="280"/>
      <c r="C63" s="226"/>
      <c r="D63" s="115"/>
      <c r="E63" s="115"/>
      <c r="F63" s="115"/>
      <c r="G63" s="115"/>
      <c r="H63" s="115"/>
      <c r="I63" s="115"/>
      <c r="J63" s="115"/>
      <c r="K63" s="115"/>
      <c r="L63" s="115"/>
      <c r="M63" s="117">
        <v>0</v>
      </c>
    </row>
    <row r="64" spans="1:14" ht="14" customHeight="1" thickBot="1" x14ac:dyDescent="0.3">
      <c r="A64" s="279" t="s">
        <v>443</v>
      </c>
      <c r="B64" s="280"/>
      <c r="C64" s="357"/>
      <c r="D64" s="116"/>
      <c r="E64" s="116"/>
      <c r="F64" s="116"/>
      <c r="G64" s="116"/>
      <c r="H64" s="116"/>
      <c r="I64" s="116"/>
      <c r="J64" s="116"/>
      <c r="K64" s="116"/>
      <c r="L64" s="116"/>
      <c r="M64" s="118">
        <v>100000</v>
      </c>
    </row>
    <row r="65" spans="1:14" ht="25.5" customHeight="1" thickBot="1" x14ac:dyDescent="0.3">
      <c r="A65" s="374" t="s">
        <v>410</v>
      </c>
      <c r="B65" s="375"/>
      <c r="C65" s="227"/>
      <c r="D65" s="18"/>
      <c r="E65" s="18"/>
      <c r="F65" s="18"/>
      <c r="G65" s="18"/>
      <c r="H65" s="18"/>
      <c r="I65" s="18"/>
      <c r="J65" s="18"/>
      <c r="K65" s="18"/>
      <c r="L65" s="18"/>
      <c r="M65" s="18">
        <f>SUM(M56:M64)</f>
        <v>1800000</v>
      </c>
    </row>
    <row r="66" spans="1:14" s="58" customFormat="1" ht="14.25" customHeight="1" thickBot="1" x14ac:dyDescent="0.3">
      <c r="A66" s="372" t="s">
        <v>94</v>
      </c>
      <c r="B66" s="327"/>
      <c r="C66" s="327"/>
      <c r="D66" s="327"/>
      <c r="E66" s="327"/>
      <c r="F66" s="327"/>
      <c r="G66" s="327"/>
      <c r="H66" s="327"/>
      <c r="I66" s="327"/>
      <c r="J66" s="327"/>
      <c r="K66" s="327"/>
      <c r="L66" s="327"/>
      <c r="M66" s="373"/>
      <c r="N66" s="56"/>
    </row>
    <row r="67" spans="1:14" s="58" customFormat="1" ht="14.25" customHeight="1" x14ac:dyDescent="0.25">
      <c r="A67" s="419" t="s">
        <v>57</v>
      </c>
      <c r="B67" s="420"/>
      <c r="C67" s="420"/>
      <c r="D67" s="420"/>
      <c r="E67" s="420"/>
      <c r="F67" s="420"/>
      <c r="G67" s="420"/>
      <c r="H67" s="420"/>
      <c r="I67" s="420"/>
      <c r="J67" s="420"/>
      <c r="K67" s="420"/>
      <c r="L67" s="420"/>
      <c r="M67" s="421"/>
    </row>
    <row r="68" spans="1:14" ht="54" customHeight="1" x14ac:dyDescent="0.25">
      <c r="A68" s="365" t="s">
        <v>7</v>
      </c>
      <c r="B68" s="366"/>
      <c r="C68" s="10" t="s">
        <v>440</v>
      </c>
      <c r="D68" s="10" t="s">
        <v>136</v>
      </c>
      <c r="E68" s="10" t="s">
        <v>137</v>
      </c>
      <c r="F68" s="10" t="s">
        <v>138</v>
      </c>
      <c r="G68" s="10" t="s">
        <v>139</v>
      </c>
      <c r="H68" s="10" t="s">
        <v>140</v>
      </c>
      <c r="I68" s="10" t="s">
        <v>141</v>
      </c>
      <c r="J68" s="10" t="s">
        <v>142</v>
      </c>
      <c r="K68" s="10" t="s">
        <v>143</v>
      </c>
      <c r="L68" s="10" t="s">
        <v>144</v>
      </c>
      <c r="M68" s="10" t="s">
        <v>135</v>
      </c>
    </row>
    <row r="69" spans="1:14" ht="14.25" customHeight="1" x14ac:dyDescent="0.25">
      <c r="A69" s="270" t="s">
        <v>411</v>
      </c>
      <c r="B69" s="311"/>
      <c r="C69" s="197">
        <v>11</v>
      </c>
      <c r="D69" s="119"/>
      <c r="E69" s="119"/>
      <c r="F69" s="119"/>
      <c r="G69" s="119"/>
      <c r="H69" s="119"/>
      <c r="I69" s="119"/>
      <c r="J69" s="119"/>
      <c r="K69" s="119"/>
      <c r="L69" s="119"/>
      <c r="M69" s="117">
        <v>600000</v>
      </c>
    </row>
    <row r="70" spans="1:14" ht="14.25" customHeight="1" x14ac:dyDescent="0.25">
      <c r="A70" s="270" t="s">
        <v>412</v>
      </c>
      <c r="B70" s="311"/>
      <c r="C70" s="244"/>
      <c r="D70" s="119"/>
      <c r="E70" s="119"/>
      <c r="F70" s="119"/>
      <c r="G70" s="119"/>
      <c r="H70" s="119"/>
      <c r="I70" s="119"/>
      <c r="J70" s="119"/>
      <c r="K70" s="119"/>
      <c r="L70" s="119"/>
      <c r="M70" s="117">
        <v>20000</v>
      </c>
    </row>
    <row r="71" spans="1:14" ht="14.25" customHeight="1" x14ac:dyDescent="0.25">
      <c r="A71" s="270" t="s">
        <v>413</v>
      </c>
      <c r="B71" s="311"/>
      <c r="C71" s="244"/>
      <c r="D71" s="119"/>
      <c r="E71" s="119"/>
      <c r="F71" s="119"/>
      <c r="G71" s="119"/>
      <c r="H71" s="119"/>
      <c r="I71" s="119"/>
      <c r="J71" s="119"/>
      <c r="K71" s="119"/>
      <c r="L71" s="119"/>
      <c r="M71" s="117">
        <v>50000</v>
      </c>
    </row>
    <row r="72" spans="1:14" ht="14.25" customHeight="1" x14ac:dyDescent="0.25">
      <c r="A72" s="270" t="s">
        <v>414</v>
      </c>
      <c r="B72" s="311"/>
      <c r="C72" s="244"/>
      <c r="D72" s="119"/>
      <c r="E72" s="119"/>
      <c r="F72" s="119"/>
      <c r="G72" s="119"/>
      <c r="H72" s="119"/>
      <c r="I72" s="119"/>
      <c r="J72" s="119"/>
      <c r="K72" s="119"/>
      <c r="L72" s="119"/>
      <c r="M72" s="117">
        <v>25000</v>
      </c>
    </row>
    <row r="73" spans="1:14" ht="14.25" customHeight="1" x14ac:dyDescent="0.25">
      <c r="A73" s="270" t="s">
        <v>415</v>
      </c>
      <c r="B73" s="311"/>
      <c r="C73" s="244"/>
      <c r="D73" s="119"/>
      <c r="E73" s="119"/>
      <c r="F73" s="119"/>
      <c r="G73" s="119"/>
      <c r="H73" s="119"/>
      <c r="I73" s="119"/>
      <c r="J73" s="119"/>
      <c r="K73" s="119"/>
      <c r="L73" s="119"/>
      <c r="M73" s="117">
        <v>100000</v>
      </c>
    </row>
    <row r="74" spans="1:14" ht="14.25" customHeight="1" x14ac:dyDescent="0.25">
      <c r="A74" s="270" t="s">
        <v>416</v>
      </c>
      <c r="B74" s="311"/>
      <c r="C74" s="244"/>
      <c r="D74" s="119"/>
      <c r="E74" s="119"/>
      <c r="F74" s="119"/>
      <c r="G74" s="119"/>
      <c r="H74" s="119"/>
      <c r="I74" s="119"/>
      <c r="J74" s="119"/>
      <c r="K74" s="119"/>
      <c r="L74" s="119"/>
      <c r="M74" s="117">
        <v>5000</v>
      </c>
    </row>
    <row r="75" spans="1:14" ht="14.25" customHeight="1" x14ac:dyDescent="0.25">
      <c r="A75" s="270" t="s">
        <v>417</v>
      </c>
      <c r="B75" s="311"/>
      <c r="C75" s="244"/>
      <c r="D75" s="119"/>
      <c r="E75" s="119"/>
      <c r="F75" s="119"/>
      <c r="G75" s="119"/>
      <c r="H75" s="119"/>
      <c r="I75" s="119"/>
      <c r="J75" s="119"/>
      <c r="K75" s="119"/>
      <c r="L75" s="119"/>
      <c r="M75" s="168">
        <v>150000</v>
      </c>
    </row>
    <row r="76" spans="1:14" ht="27" customHeight="1" thickBot="1" x14ac:dyDescent="0.3">
      <c r="A76" s="378" t="s">
        <v>418</v>
      </c>
      <c r="B76" s="382"/>
      <c r="C76" s="245"/>
      <c r="D76" s="119"/>
      <c r="E76" s="119"/>
      <c r="F76" s="119"/>
      <c r="G76" s="119"/>
      <c r="H76" s="119"/>
      <c r="I76" s="119"/>
      <c r="J76" s="119"/>
      <c r="K76" s="119"/>
      <c r="L76" s="119"/>
      <c r="M76" s="118">
        <v>50000</v>
      </c>
    </row>
    <row r="77" spans="1:14" ht="27" customHeight="1" thickBot="1" x14ac:dyDescent="0.3">
      <c r="A77" s="380" t="s">
        <v>419</v>
      </c>
      <c r="B77" s="383"/>
      <c r="C77" s="195">
        <f t="shared" ref="C77" si="14">SUM(C69:C76)</f>
        <v>11</v>
      </c>
      <c r="D77" s="3"/>
      <c r="E77" s="3"/>
      <c r="F77" s="3"/>
      <c r="G77" s="3"/>
      <c r="H77" s="3"/>
      <c r="I77" s="3"/>
      <c r="J77" s="3"/>
      <c r="K77" s="3"/>
      <c r="L77" s="3"/>
      <c r="M77" s="3">
        <f t="shared" ref="M77" si="15">SUM(M69:M76)</f>
        <v>1000000</v>
      </c>
    </row>
    <row r="78" spans="1:14" ht="27" customHeight="1" thickTop="1" thickBot="1" x14ac:dyDescent="0.3">
      <c r="A78" s="376" t="s">
        <v>420</v>
      </c>
      <c r="B78" s="384"/>
      <c r="C78" s="192">
        <f>SUM(C65,C77)</f>
        <v>11</v>
      </c>
      <c r="D78" s="18"/>
      <c r="E78" s="18"/>
      <c r="F78" s="18"/>
      <c r="G78" s="18"/>
      <c r="H78" s="18"/>
      <c r="I78" s="18"/>
      <c r="J78" s="18"/>
      <c r="K78" s="18"/>
      <c r="L78" s="18"/>
      <c r="M78" s="18">
        <f>SUM(M65,M77)</f>
        <v>2800000</v>
      </c>
    </row>
    <row r="79" spans="1:14" x14ac:dyDescent="0.25">
      <c r="A79" s="334" t="s">
        <v>132</v>
      </c>
      <c r="B79" s="334"/>
      <c r="C79" s="334"/>
      <c r="D79" s="334"/>
      <c r="E79" s="334"/>
      <c r="F79" s="334"/>
      <c r="G79" s="334"/>
      <c r="H79" s="334"/>
      <c r="I79" s="334"/>
      <c r="J79" s="334"/>
      <c r="K79" s="334"/>
      <c r="L79" s="334"/>
      <c r="M79" s="334"/>
      <c r="N79" s="61"/>
    </row>
    <row r="80" spans="1:14" ht="14.25" customHeight="1" x14ac:dyDescent="0.25">
      <c r="A80" s="367" t="s">
        <v>133</v>
      </c>
      <c r="B80" s="368"/>
      <c r="C80" s="368"/>
      <c r="D80" s="368"/>
      <c r="E80" s="368"/>
      <c r="F80" s="368"/>
      <c r="G80" s="368"/>
      <c r="H80" s="368"/>
      <c r="I80" s="368"/>
      <c r="J80" s="368"/>
      <c r="K80" s="368"/>
      <c r="L80" s="368"/>
      <c r="M80" s="369"/>
    </row>
    <row r="81" spans="1:14" ht="3" customHeight="1" x14ac:dyDescent="0.25">
      <c r="A81" s="370" t="s">
        <v>134</v>
      </c>
      <c r="B81" s="334"/>
      <c r="C81" s="334"/>
      <c r="D81" s="334"/>
      <c r="E81" s="334"/>
      <c r="F81" s="334"/>
      <c r="G81" s="334"/>
      <c r="H81" s="334"/>
      <c r="I81" s="334"/>
      <c r="J81" s="334"/>
      <c r="K81" s="334"/>
      <c r="L81" s="334"/>
      <c r="M81" s="371"/>
    </row>
    <row r="82" spans="1:14" ht="14.25" customHeight="1" x14ac:dyDescent="0.25">
      <c r="A82" s="360" t="s">
        <v>157</v>
      </c>
      <c r="B82" s="361"/>
      <c r="C82" s="361"/>
      <c r="D82" s="361"/>
      <c r="E82" s="361"/>
      <c r="F82" s="361"/>
      <c r="G82" s="361"/>
      <c r="H82" s="361"/>
      <c r="I82" s="361"/>
      <c r="J82" s="361"/>
      <c r="K82" s="361"/>
      <c r="L82" s="361"/>
      <c r="M82" s="362"/>
    </row>
    <row r="83" spans="1:14" ht="54" customHeight="1" x14ac:dyDescent="0.25">
      <c r="A83" s="411" t="s">
        <v>7</v>
      </c>
      <c r="B83" s="412"/>
      <c r="C83" s="10" t="s">
        <v>440</v>
      </c>
      <c r="D83" s="10" t="s">
        <v>136</v>
      </c>
      <c r="E83" s="10" t="s">
        <v>137</v>
      </c>
      <c r="F83" s="10" t="s">
        <v>138</v>
      </c>
      <c r="G83" s="10" t="s">
        <v>139</v>
      </c>
      <c r="H83" s="10" t="s">
        <v>140</v>
      </c>
      <c r="I83" s="10" t="s">
        <v>141</v>
      </c>
      <c r="J83" s="10" t="s">
        <v>142</v>
      </c>
      <c r="K83" s="10" t="s">
        <v>143</v>
      </c>
      <c r="L83" s="10" t="s">
        <v>144</v>
      </c>
      <c r="M83" s="10" t="s">
        <v>135</v>
      </c>
    </row>
    <row r="84" spans="1:14" ht="37.5" customHeight="1" thickBot="1" x14ac:dyDescent="0.3">
      <c r="A84" s="363" t="s">
        <v>421</v>
      </c>
      <c r="B84" s="364"/>
      <c r="C84" s="198"/>
      <c r="D84" s="120"/>
      <c r="E84" s="120"/>
      <c r="F84" s="120"/>
      <c r="G84" s="120"/>
      <c r="H84" s="120"/>
      <c r="I84" s="120"/>
      <c r="J84" s="120"/>
      <c r="K84" s="120"/>
      <c r="L84" s="120"/>
      <c r="M84" s="118">
        <v>30040000</v>
      </c>
    </row>
    <row r="85" spans="1:14" s="58" customFormat="1" ht="14.25" customHeight="1" thickBot="1" x14ac:dyDescent="0.3">
      <c r="A85" s="372" t="s">
        <v>95</v>
      </c>
      <c r="B85" s="327"/>
      <c r="C85" s="327"/>
      <c r="D85" s="327"/>
      <c r="E85" s="327"/>
      <c r="F85" s="327"/>
      <c r="G85" s="327"/>
      <c r="H85" s="327"/>
      <c r="I85" s="327"/>
      <c r="J85" s="327"/>
      <c r="K85" s="327"/>
      <c r="L85" s="327"/>
      <c r="M85" s="373"/>
      <c r="N85" s="56"/>
    </row>
    <row r="86" spans="1:14" ht="14.25" customHeight="1" x14ac:dyDescent="0.25">
      <c r="A86" s="413" t="s">
        <v>61</v>
      </c>
      <c r="B86" s="414"/>
      <c r="C86" s="414"/>
      <c r="D86" s="414"/>
      <c r="E86" s="414"/>
      <c r="F86" s="414"/>
      <c r="G86" s="414"/>
      <c r="H86" s="414"/>
      <c r="I86" s="414"/>
      <c r="J86" s="414"/>
      <c r="K86" s="414"/>
      <c r="L86" s="414"/>
      <c r="M86" s="415"/>
    </row>
    <row r="87" spans="1:14" ht="54" customHeight="1" x14ac:dyDescent="0.25">
      <c r="A87" s="358" t="s">
        <v>7</v>
      </c>
      <c r="B87" s="359"/>
      <c r="C87" s="10" t="s">
        <v>440</v>
      </c>
      <c r="D87" s="10" t="s">
        <v>136</v>
      </c>
      <c r="E87" s="171" t="s">
        <v>137</v>
      </c>
      <c r="F87" s="171" t="s">
        <v>138</v>
      </c>
      <c r="G87" s="171" t="s">
        <v>139</v>
      </c>
      <c r="H87" s="171" t="s">
        <v>140</v>
      </c>
      <c r="I87" s="171" t="s">
        <v>141</v>
      </c>
      <c r="J87" s="171" t="s">
        <v>142</v>
      </c>
      <c r="K87" s="171" t="s">
        <v>143</v>
      </c>
      <c r="L87" s="171" t="s">
        <v>144</v>
      </c>
      <c r="M87" s="171" t="s">
        <v>135</v>
      </c>
    </row>
    <row r="88" spans="1:14" ht="37.5" customHeight="1" thickBot="1" x14ac:dyDescent="0.3">
      <c r="A88" s="378" t="s">
        <v>422</v>
      </c>
      <c r="B88" s="379"/>
      <c r="C88" s="198"/>
      <c r="D88" s="120"/>
      <c r="E88" s="120"/>
      <c r="F88" s="120"/>
      <c r="G88" s="120"/>
      <c r="H88" s="120"/>
      <c r="I88" s="120"/>
      <c r="J88" s="120"/>
      <c r="K88" s="120"/>
      <c r="L88" s="120"/>
      <c r="M88" s="118">
        <v>0</v>
      </c>
    </row>
    <row r="89" spans="1:14" ht="27" customHeight="1" thickBot="1" x14ac:dyDescent="0.3">
      <c r="A89" s="380" t="s">
        <v>423</v>
      </c>
      <c r="B89" s="381"/>
      <c r="C89" s="195">
        <f>SUM(C84:C88)</f>
        <v>0</v>
      </c>
      <c r="D89" s="3"/>
      <c r="E89" s="3"/>
      <c r="F89" s="3"/>
      <c r="G89" s="3"/>
      <c r="H89" s="3"/>
      <c r="I89" s="3"/>
      <c r="J89" s="3"/>
      <c r="K89" s="3"/>
      <c r="L89" s="3"/>
      <c r="M89" s="3">
        <f>SUM(M84:M88)</f>
        <v>30040000</v>
      </c>
    </row>
    <row r="90" spans="1:14" ht="25.5" customHeight="1" thickTop="1" thickBot="1" x14ac:dyDescent="0.3">
      <c r="A90" s="376" t="s">
        <v>424</v>
      </c>
      <c r="B90" s="377"/>
      <c r="C90" s="192">
        <f>+C89+C78+C49</f>
        <v>364</v>
      </c>
      <c r="D90" s="18"/>
      <c r="E90" s="18"/>
      <c r="F90" s="18"/>
      <c r="G90" s="18"/>
      <c r="H90" s="18"/>
      <c r="I90" s="18"/>
      <c r="J90" s="18"/>
      <c r="K90" s="18"/>
      <c r="L90" s="18"/>
      <c r="M90" s="18">
        <f>+M89+M78+M49</f>
        <v>63536116</v>
      </c>
    </row>
    <row r="91" spans="1:14" ht="14.25" customHeight="1" x14ac:dyDescent="0.25">
      <c r="A91" s="425" t="s">
        <v>113</v>
      </c>
      <c r="B91" s="426"/>
      <c r="C91" s="426"/>
      <c r="D91" s="426"/>
      <c r="E91" s="426"/>
      <c r="F91" s="426"/>
      <c r="G91" s="426"/>
      <c r="H91" s="426"/>
      <c r="I91" s="426"/>
      <c r="J91" s="426"/>
      <c r="K91" s="426"/>
      <c r="L91" s="426"/>
      <c r="M91" s="426"/>
    </row>
    <row r="92" spans="1:14" x14ac:dyDescent="0.25">
      <c r="A92" s="409" t="s">
        <v>22</v>
      </c>
      <c r="B92" s="410"/>
      <c r="C92" s="410"/>
      <c r="D92" s="410"/>
      <c r="E92" s="410"/>
      <c r="F92" s="410"/>
      <c r="G92" s="410"/>
      <c r="H92" s="410"/>
      <c r="I92" s="410"/>
      <c r="J92" s="410"/>
      <c r="K92" s="410"/>
      <c r="L92" s="410"/>
      <c r="M92" s="410"/>
    </row>
  </sheetData>
  <customSheetViews>
    <customSheetView guid="{E2D1A495-8887-4962-A155-52A1ACC89596}" showPageBreaks="1" showGridLines="0" printArea="1" topLeftCell="A26">
      <selection activeCell="L42" sqref="L42"/>
      <rowBreaks count="1" manualBreakCount="1">
        <brk id="42" min="1" max="11" man="1"/>
      </rowBreaks>
      <pageMargins left="0.7" right="0.7" top="0.75" bottom="0.75" header="0.3" footer="0.3"/>
      <pageSetup scale="72" fitToHeight="2" orientation="landscape" r:id="rId1"/>
    </customSheetView>
  </customSheetViews>
  <mergeCells count="73">
    <mergeCell ref="A45:B45"/>
    <mergeCell ref="A46:B46"/>
    <mergeCell ref="A60:B60"/>
    <mergeCell ref="A56:B56"/>
    <mergeCell ref="A57:B57"/>
    <mergeCell ref="A58:B58"/>
    <mergeCell ref="A59:B59"/>
    <mergeCell ref="A92:M92"/>
    <mergeCell ref="A11:B11"/>
    <mergeCell ref="A86:M86"/>
    <mergeCell ref="A34:M34"/>
    <mergeCell ref="A40:M40"/>
    <mergeCell ref="A55:B55"/>
    <mergeCell ref="A54:M54"/>
    <mergeCell ref="A67:M67"/>
    <mergeCell ref="A83:B83"/>
    <mergeCell ref="A48:B48"/>
    <mergeCell ref="A49:B49"/>
    <mergeCell ref="A37:B37"/>
    <mergeCell ref="A38:B38"/>
    <mergeCell ref="A80:M80"/>
    <mergeCell ref="A91:M91"/>
    <mergeCell ref="A42:B42"/>
    <mergeCell ref="A1:M1"/>
    <mergeCell ref="A8:M8"/>
    <mergeCell ref="B3:M3"/>
    <mergeCell ref="B4:M4"/>
    <mergeCell ref="B6:M6"/>
    <mergeCell ref="A2:M2"/>
    <mergeCell ref="A7:M7"/>
    <mergeCell ref="A10:M10"/>
    <mergeCell ref="A9:M9"/>
    <mergeCell ref="A47:B47"/>
    <mergeCell ref="A61:B61"/>
    <mergeCell ref="A63:B63"/>
    <mergeCell ref="A50:B50"/>
    <mergeCell ref="A30:B30"/>
    <mergeCell ref="A31:B31"/>
    <mergeCell ref="A35:B35"/>
    <mergeCell ref="A41:B41"/>
    <mergeCell ref="A39:M39"/>
    <mergeCell ref="A32:B32"/>
    <mergeCell ref="A36:B36"/>
    <mergeCell ref="A33:M33"/>
    <mergeCell ref="A43:B43"/>
    <mergeCell ref="A44:B44"/>
    <mergeCell ref="A90:B90"/>
    <mergeCell ref="A88:B88"/>
    <mergeCell ref="A89:B89"/>
    <mergeCell ref="A74:B74"/>
    <mergeCell ref="A75:B75"/>
    <mergeCell ref="A76:B76"/>
    <mergeCell ref="A77:B77"/>
    <mergeCell ref="A78:B78"/>
    <mergeCell ref="A79:M79"/>
    <mergeCell ref="A81:M81"/>
    <mergeCell ref="A85:M85"/>
    <mergeCell ref="A64:C64"/>
    <mergeCell ref="A72:B72"/>
    <mergeCell ref="A51:M51"/>
    <mergeCell ref="A87:B87"/>
    <mergeCell ref="A82:M82"/>
    <mergeCell ref="A73:B73"/>
    <mergeCell ref="A84:B84"/>
    <mergeCell ref="A68:B68"/>
    <mergeCell ref="A62:B62"/>
    <mergeCell ref="A69:B69"/>
    <mergeCell ref="A70:B70"/>
    <mergeCell ref="A71:B71"/>
    <mergeCell ref="A52:M52"/>
    <mergeCell ref="A53:M53"/>
    <mergeCell ref="A66:M66"/>
    <mergeCell ref="A65:B65"/>
  </mergeCells>
  <conditionalFormatting sqref="M88 M36:M37 M42:M47 M56:M64 M69:M76 M84 E38:M38 M30:M31 E32:M32 E29:M29 M12:M28">
    <cfRule type="expression" dxfId="247" priority="104">
      <formula>TEXT($P$8,"0000")="TRUE"</formula>
    </cfRule>
  </conditionalFormatting>
  <conditionalFormatting sqref="A28:B32">
    <cfRule type="expression" dxfId="246" priority="91">
      <formula>TEXT(#REF!,"0000")="TRUE"</formula>
    </cfRule>
  </conditionalFormatting>
  <conditionalFormatting sqref="A50">
    <cfRule type="expression" dxfId="245" priority="83">
      <formula>TEXT(#REF!,"0000")="TRUE"</formula>
    </cfRule>
  </conditionalFormatting>
  <conditionalFormatting sqref="A3 B3:B4">
    <cfRule type="expression" dxfId="244" priority="80">
      <formula>TEXT(#REF!,"0000")="TRUE"</formula>
    </cfRule>
  </conditionalFormatting>
  <conditionalFormatting sqref="B5 E5:M5">
    <cfRule type="expression" dxfId="243" priority="75">
      <formula>#REF!</formula>
    </cfRule>
  </conditionalFormatting>
  <conditionalFormatting sqref="E36:L37">
    <cfRule type="expression" dxfId="242" priority="67">
      <formula>TEXT(#REF!,"0000")="TRUE"</formula>
    </cfRule>
  </conditionalFormatting>
  <conditionalFormatting sqref="E36:L37">
    <cfRule type="expression" dxfId="241" priority="58">
      <formula>TEXT(#REF!,"0000")="TRUE"</formula>
    </cfRule>
  </conditionalFormatting>
  <conditionalFormatting sqref="E32:M32">
    <cfRule type="expression" dxfId="240" priority="51">
      <formula>TEXT($P$8,"0000")="TRUE"</formula>
    </cfRule>
  </conditionalFormatting>
  <conditionalFormatting sqref="M36:M37">
    <cfRule type="expression" dxfId="239" priority="48">
      <formula>TEXT($P$8,"0000")="TRUE"</formula>
    </cfRule>
  </conditionalFormatting>
  <conditionalFormatting sqref="E36:L37">
    <cfRule type="expression" dxfId="238" priority="46">
      <formula>TEXT(#REF!,"0000")="TRUE"</formula>
    </cfRule>
  </conditionalFormatting>
  <conditionalFormatting sqref="E36:L37">
    <cfRule type="expression" dxfId="237" priority="45">
      <formula>TEXT(#REF!,"0000")="TRUE"</formula>
    </cfRule>
  </conditionalFormatting>
  <conditionalFormatting sqref="M42:M47">
    <cfRule type="expression" dxfId="236" priority="44">
      <formula>TEXT($P$8,"0000")="TRUE"</formula>
    </cfRule>
  </conditionalFormatting>
  <conditionalFormatting sqref="A50">
    <cfRule type="expression" dxfId="235" priority="43">
      <formula>TEXT(#REF!,"0000")="TRUE"</formula>
    </cfRule>
  </conditionalFormatting>
  <conditionalFormatting sqref="M56:M64">
    <cfRule type="expression" dxfId="234" priority="42">
      <formula>TEXT($P$8,"0000")="TRUE"</formula>
    </cfRule>
  </conditionalFormatting>
  <conditionalFormatting sqref="M69:M76">
    <cfRule type="expression" dxfId="233" priority="41">
      <formula>TEXT($P$8,"0000")="TRUE"</formula>
    </cfRule>
  </conditionalFormatting>
  <conditionalFormatting sqref="M84">
    <cfRule type="expression" dxfId="232" priority="40">
      <formula>TEXT($P$8,"0000")="TRUE"</formula>
    </cfRule>
  </conditionalFormatting>
  <conditionalFormatting sqref="M88">
    <cfRule type="expression" dxfId="231" priority="39">
      <formula>TEXT($P$8,"0000")="TRUE"</formula>
    </cfRule>
  </conditionalFormatting>
  <conditionalFormatting sqref="B5 E5:M5">
    <cfRule type="expression" dxfId="230" priority="37">
      <formula>#REF!</formula>
    </cfRule>
  </conditionalFormatting>
  <conditionalFormatting sqref="A3 B3:B4">
    <cfRule type="expression" dxfId="229" priority="425">
      <formula>#REF!</formula>
    </cfRule>
  </conditionalFormatting>
  <conditionalFormatting sqref="A6:B6 A5 A3 B3:B5">
    <cfRule type="expression" dxfId="228" priority="427">
      <formula>#REF!</formula>
    </cfRule>
  </conditionalFormatting>
  <conditionalFormatting sqref="A12:B27">
    <cfRule type="expression" dxfId="227" priority="36">
      <formula>TEXT(#REF!,"0000")="TRUE"</formula>
    </cfRule>
  </conditionalFormatting>
  <conditionalFormatting sqref="E29:M29">
    <cfRule type="expression" dxfId="226" priority="35">
      <formula>TEXT($P$8,"0000")="TRUE"</formula>
    </cfRule>
  </conditionalFormatting>
  <conditionalFormatting sqref="A36:A38">
    <cfRule type="expression" dxfId="225" priority="34">
      <formula>TEXT(#REF!,"0000")="TRUE"</formula>
    </cfRule>
  </conditionalFormatting>
  <conditionalFormatting sqref="A36:A38">
    <cfRule type="expression" dxfId="224" priority="33">
      <formula>TEXT(#REF!,"0000")="TRUE"</formula>
    </cfRule>
  </conditionalFormatting>
  <conditionalFormatting sqref="A48:A49">
    <cfRule type="expression" dxfId="223" priority="32">
      <formula>TEXT(#REF!,"0000")="TRUE"</formula>
    </cfRule>
  </conditionalFormatting>
  <conditionalFormatting sqref="A48:A49">
    <cfRule type="expression" dxfId="222" priority="31">
      <formula>TEXT(#REF!,"0000")="TRUE"</formula>
    </cfRule>
  </conditionalFormatting>
  <conditionalFormatting sqref="C32:D32 C38:D38 C29:D29">
    <cfRule type="expression" dxfId="221" priority="20">
      <formula>TEXT($P$8,"0000")="TRUE"</formula>
    </cfRule>
  </conditionalFormatting>
  <conditionalFormatting sqref="C3:C4">
    <cfRule type="expression" dxfId="220" priority="19">
      <formula>TEXT(#REF!,"0000")="TRUE"</formula>
    </cfRule>
  </conditionalFormatting>
  <conditionalFormatting sqref="C5:D5">
    <cfRule type="expression" dxfId="219" priority="18">
      <formula>#REF!</formula>
    </cfRule>
  </conditionalFormatting>
  <conditionalFormatting sqref="D36:D37">
    <cfRule type="expression" dxfId="218" priority="17">
      <formula>TEXT(#REF!,"0000")="TRUE"</formula>
    </cfRule>
  </conditionalFormatting>
  <conditionalFormatting sqref="D36:D37">
    <cfRule type="expression" dxfId="217" priority="16">
      <formula>TEXT(#REF!,"0000")="TRUE"</formula>
    </cfRule>
  </conditionalFormatting>
  <conditionalFormatting sqref="C32:D32">
    <cfRule type="expression" dxfId="216" priority="15">
      <formula>TEXT($P$8,"0000")="TRUE"</formula>
    </cfRule>
  </conditionalFormatting>
  <conditionalFormatting sqref="D36:D37">
    <cfRule type="expression" dxfId="215" priority="14">
      <formula>TEXT(#REF!,"0000")="TRUE"</formula>
    </cfRule>
  </conditionalFormatting>
  <conditionalFormatting sqref="D36:D37">
    <cfRule type="expression" dxfId="214" priority="13">
      <formula>TEXT(#REF!,"0000")="TRUE"</formula>
    </cfRule>
  </conditionalFormatting>
  <conditionalFormatting sqref="C5:D5">
    <cfRule type="expression" dxfId="213" priority="12">
      <formula>#REF!</formula>
    </cfRule>
  </conditionalFormatting>
  <conditionalFormatting sqref="C3:C4">
    <cfRule type="expression" dxfId="212" priority="21">
      <formula>#REF!</formula>
    </cfRule>
  </conditionalFormatting>
  <conditionalFormatting sqref="C3:C6">
    <cfRule type="expression" dxfId="211" priority="22">
      <formula>#REF!</formula>
    </cfRule>
  </conditionalFormatting>
  <conditionalFormatting sqref="C36:C37">
    <cfRule type="expression" dxfId="210" priority="11">
      <formula>TEXT(#REF!,"0000")="TRUE"</formula>
    </cfRule>
  </conditionalFormatting>
  <conditionalFormatting sqref="C36:C37">
    <cfRule type="expression" dxfId="209" priority="10">
      <formula>TEXT(#REF!,"0000")="TRUE"</formula>
    </cfRule>
  </conditionalFormatting>
  <conditionalFormatting sqref="C36:C37">
    <cfRule type="expression" dxfId="208" priority="9">
      <formula>TEXT(#REF!,"0000")="TRUE"</formula>
    </cfRule>
  </conditionalFormatting>
  <conditionalFormatting sqref="C36:C37">
    <cfRule type="expression" dxfId="207" priority="8">
      <formula>TEXT(#REF!,"0000")="TRUE"</formula>
    </cfRule>
  </conditionalFormatting>
  <conditionalFormatting sqref="C69">
    <cfRule type="expression" dxfId="206" priority="7">
      <formula>TEXT($P$8,"0000")="TRUE"</formula>
    </cfRule>
  </conditionalFormatting>
  <conditionalFormatting sqref="C69">
    <cfRule type="expression" dxfId="205" priority="6">
      <formula>TEXT($P$8,"0000")="TRUE"</formula>
    </cfRule>
  </conditionalFormatting>
  <conditionalFormatting sqref="C84">
    <cfRule type="expression" dxfId="204" priority="5">
      <formula>TEXT($P$8,"0000")="TRUE"</formula>
    </cfRule>
  </conditionalFormatting>
  <conditionalFormatting sqref="C84">
    <cfRule type="expression" dxfId="203" priority="4">
      <formula>TEXT($P$8,"0000")="TRUE"</formula>
    </cfRule>
  </conditionalFormatting>
  <conditionalFormatting sqref="C88">
    <cfRule type="expression" dxfId="202" priority="3">
      <formula>TEXT($P$8,"0000")="TRUE"</formula>
    </cfRule>
  </conditionalFormatting>
  <conditionalFormatting sqref="C88">
    <cfRule type="expression" dxfId="201" priority="2">
      <formula>TEXT($P$8,"0000")="TRUE"</formula>
    </cfRule>
  </conditionalFormatting>
  <conditionalFormatting sqref="C29:D29">
    <cfRule type="expression" dxfId="200" priority="1">
      <formula>TEXT($P$8,"0000")="TRUE"</formula>
    </cfRule>
  </conditionalFormatting>
  <pageMargins left="0.7" right="0.7" top="0.75" bottom="0.75" header="0.3" footer="0.3"/>
  <pageSetup scale="72" fitToHeight="2" orientation="landscape" r:id="rId2"/>
  <rowBreaks count="3" manualBreakCount="3">
    <brk id="38" max="10" man="1"/>
    <brk id="51" max="10" man="1"/>
    <brk id="7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C0C5-ECE3-4F38-8246-2EBEA226A9E1}">
  <sheetPr>
    <tabColor theme="6" tint="0.39997558519241921"/>
  </sheetPr>
  <dimension ref="A1:P61"/>
  <sheetViews>
    <sheetView showGridLines="0" zoomScaleNormal="100" zoomScaleSheetLayoutView="85" workbookViewId="0">
      <selection activeCell="F52" sqref="F52"/>
    </sheetView>
  </sheetViews>
  <sheetFormatPr defaultColWidth="9" defaultRowHeight="11.5" x14ac:dyDescent="0.25"/>
  <cols>
    <col min="1" max="1" width="26.9140625" style="57" customWidth="1"/>
    <col min="2" max="3" width="12.08203125" style="57" customWidth="1"/>
    <col min="4" max="11" width="11.25" style="57" customWidth="1"/>
    <col min="12" max="13" width="10" style="57" customWidth="1"/>
    <col min="14" max="16384" width="9" style="55"/>
  </cols>
  <sheetData>
    <row r="1" spans="1:16" ht="14.25" customHeight="1" x14ac:dyDescent="0.3">
      <c r="A1" s="437" t="s">
        <v>114</v>
      </c>
      <c r="B1" s="438"/>
      <c r="C1" s="438"/>
      <c r="D1" s="438"/>
      <c r="E1" s="438"/>
      <c r="F1" s="438"/>
      <c r="G1" s="438"/>
      <c r="H1" s="438"/>
      <c r="I1" s="438"/>
      <c r="J1" s="438"/>
      <c r="K1" s="438"/>
      <c r="L1" s="438"/>
      <c r="M1" s="438"/>
      <c r="O1" s="58"/>
      <c r="P1" s="58"/>
    </row>
    <row r="2" spans="1:16" ht="5.25" customHeight="1" x14ac:dyDescent="0.25">
      <c r="A2" s="406" t="s">
        <v>89</v>
      </c>
      <c r="B2" s="407"/>
      <c r="C2" s="407"/>
      <c r="D2" s="407"/>
      <c r="E2" s="407"/>
      <c r="F2" s="407"/>
      <c r="G2" s="407"/>
      <c r="H2" s="407"/>
      <c r="I2" s="407"/>
      <c r="J2" s="407"/>
      <c r="K2" s="407"/>
      <c r="L2" s="407"/>
      <c r="M2" s="408"/>
      <c r="O2" s="58"/>
      <c r="P2" s="58"/>
    </row>
    <row r="3" spans="1:16" ht="14.25" customHeight="1" x14ac:dyDescent="0.25">
      <c r="A3" s="161" t="s">
        <v>21</v>
      </c>
      <c r="B3" s="399">
        <f>IF('Provider Demographics'!$D$3="","",'Provider Demographics'!$D$3)</f>
        <v>1234567</v>
      </c>
      <c r="C3" s="400"/>
      <c r="D3" s="400"/>
      <c r="E3" s="400"/>
      <c r="F3" s="400"/>
      <c r="G3" s="400"/>
      <c r="H3" s="400"/>
      <c r="I3" s="400"/>
      <c r="J3" s="400"/>
      <c r="K3" s="400"/>
      <c r="L3" s="400"/>
      <c r="M3" s="401"/>
      <c r="N3" s="17"/>
      <c r="O3" s="58"/>
      <c r="P3" s="58"/>
    </row>
    <row r="4" spans="1:16" ht="14.25" customHeight="1" x14ac:dyDescent="0.25">
      <c r="A4" s="162" t="s">
        <v>20</v>
      </c>
      <c r="B4" s="346">
        <f>IF('Provider Demographics'!$D$4="","",'Provider Demographics'!$D$4)</f>
        <v>1234567890</v>
      </c>
      <c r="C4" s="347"/>
      <c r="D4" s="347"/>
      <c r="E4" s="347"/>
      <c r="F4" s="347"/>
      <c r="G4" s="347"/>
      <c r="H4" s="347"/>
      <c r="I4" s="347"/>
      <c r="J4" s="347"/>
      <c r="K4" s="347"/>
      <c r="L4" s="347"/>
      <c r="M4" s="402"/>
      <c r="N4" s="17"/>
      <c r="O4" s="58"/>
      <c r="P4" s="58"/>
    </row>
    <row r="5" spans="1:16" ht="14.25" customHeight="1" x14ac:dyDescent="0.25">
      <c r="A5" s="161" t="s">
        <v>10</v>
      </c>
      <c r="B5" s="166" t="s">
        <v>13</v>
      </c>
      <c r="C5" s="189"/>
      <c r="D5" s="167">
        <f>IF('Provider Demographics'!E5="","",'Provider Demographics'!$E$5)</f>
        <v>44743</v>
      </c>
      <c r="E5" s="5" t="s">
        <v>1</v>
      </c>
      <c r="F5" s="167">
        <f>IF('Provider Demographics'!$G$5="","",'Provider Demographics'!$G$5)</f>
        <v>45107</v>
      </c>
      <c r="G5" s="92"/>
      <c r="H5" s="92"/>
      <c r="I5" s="92"/>
      <c r="J5" s="92"/>
      <c r="K5" s="92"/>
      <c r="L5" s="92"/>
      <c r="M5" s="163"/>
      <c r="N5" s="17"/>
    </row>
    <row r="6" spans="1:16" ht="14.25" customHeight="1" x14ac:dyDescent="0.25">
      <c r="A6" s="164" t="s">
        <v>11</v>
      </c>
      <c r="B6" s="439" t="s">
        <v>441</v>
      </c>
      <c r="C6" s="440"/>
      <c r="D6" s="440"/>
      <c r="E6" s="440"/>
      <c r="F6" s="440"/>
      <c r="G6" s="440"/>
      <c r="H6" s="440"/>
      <c r="I6" s="440"/>
      <c r="J6" s="440"/>
      <c r="K6" s="440"/>
      <c r="L6" s="440"/>
      <c r="M6" s="441"/>
      <c r="N6" s="17"/>
    </row>
    <row r="7" spans="1:16" ht="14.25" customHeight="1" thickBot="1" x14ac:dyDescent="0.3">
      <c r="A7" s="334" t="s">
        <v>124</v>
      </c>
      <c r="B7" s="334"/>
      <c r="C7" s="334"/>
      <c r="D7" s="334"/>
      <c r="E7" s="334"/>
      <c r="F7" s="334"/>
      <c r="G7" s="334"/>
      <c r="H7" s="334"/>
      <c r="I7" s="334"/>
      <c r="J7" s="334"/>
      <c r="K7" s="334"/>
      <c r="L7" s="334"/>
      <c r="M7" s="334"/>
      <c r="N7" s="17"/>
    </row>
    <row r="8" spans="1:16" ht="14.25" customHeight="1" x14ac:dyDescent="0.25">
      <c r="A8" s="428" t="s">
        <v>445</v>
      </c>
      <c r="B8" s="429"/>
      <c r="C8" s="429"/>
      <c r="D8" s="429"/>
      <c r="E8" s="429"/>
      <c r="F8" s="429"/>
      <c r="G8" s="429"/>
      <c r="H8" s="429"/>
      <c r="I8" s="429"/>
      <c r="J8" s="429"/>
      <c r="K8" s="429"/>
      <c r="L8" s="429"/>
      <c r="M8" s="429"/>
    </row>
    <row r="9" spans="1:16" ht="1.5" customHeight="1" x14ac:dyDescent="0.25">
      <c r="A9" s="430" t="s">
        <v>126</v>
      </c>
      <c r="B9" s="334"/>
      <c r="C9" s="334"/>
      <c r="D9" s="334"/>
      <c r="E9" s="334"/>
      <c r="F9" s="334"/>
      <c r="G9" s="334"/>
      <c r="H9" s="334"/>
      <c r="I9" s="334"/>
      <c r="J9" s="334"/>
      <c r="K9" s="334"/>
      <c r="L9" s="334"/>
      <c r="M9" s="334"/>
    </row>
    <row r="10" spans="1:16" ht="14.25" customHeight="1" x14ac:dyDescent="0.25">
      <c r="A10" s="431" t="s">
        <v>127</v>
      </c>
      <c r="B10" s="432"/>
      <c r="C10" s="432"/>
      <c r="D10" s="432"/>
      <c r="E10" s="432"/>
      <c r="F10" s="432"/>
      <c r="G10" s="432"/>
      <c r="H10" s="432"/>
      <c r="I10" s="432"/>
      <c r="J10" s="432"/>
      <c r="K10" s="432"/>
      <c r="L10" s="432"/>
      <c r="M10" s="433"/>
    </row>
    <row r="11" spans="1:16" ht="54" customHeight="1" x14ac:dyDescent="0.25">
      <c r="A11" s="434" t="s">
        <v>7</v>
      </c>
      <c r="B11" s="412"/>
      <c r="C11" s="10" t="s">
        <v>440</v>
      </c>
      <c r="D11" s="10" t="s">
        <v>136</v>
      </c>
      <c r="E11" s="10" t="s">
        <v>137</v>
      </c>
      <c r="F11" s="10" t="s">
        <v>138</v>
      </c>
      <c r="G11" s="10" t="s">
        <v>139</v>
      </c>
      <c r="H11" s="10" t="s">
        <v>140</v>
      </c>
      <c r="I11" s="10" t="s">
        <v>141</v>
      </c>
      <c r="J11" s="10" t="s">
        <v>142</v>
      </c>
      <c r="K11" s="10" t="s">
        <v>143</v>
      </c>
      <c r="L11" s="10" t="s">
        <v>144</v>
      </c>
      <c r="M11" s="10" t="s">
        <v>135</v>
      </c>
    </row>
    <row r="12" spans="1:16" ht="16.5" customHeight="1" x14ac:dyDescent="0.25">
      <c r="A12" s="200" t="s">
        <v>367</v>
      </c>
      <c r="B12" s="206"/>
      <c r="C12" s="239"/>
      <c r="D12" s="251">
        <f>0.05*'Financial Summary'!D12</f>
        <v>7500</v>
      </c>
      <c r="E12" s="251">
        <f>0.05*'Financial Summary'!E12</f>
        <v>0</v>
      </c>
      <c r="F12" s="251">
        <f>0.05*'Financial Summary'!F12</f>
        <v>45000</v>
      </c>
      <c r="G12" s="251">
        <f>0.05*'Financial Summary'!G12</f>
        <v>15000</v>
      </c>
      <c r="H12" s="251">
        <f>0.05*'Financial Summary'!H12</f>
        <v>0</v>
      </c>
      <c r="I12" s="251">
        <f>0.05*'Financial Summary'!I12</f>
        <v>5000</v>
      </c>
      <c r="J12" s="251">
        <f>0.05*'Financial Summary'!J12</f>
        <v>0</v>
      </c>
      <c r="K12" s="251">
        <f>0.05*'Financial Summary'!K12</f>
        <v>17500</v>
      </c>
      <c r="L12" s="251">
        <f>0.05*'Financial Summary'!L12</f>
        <v>0</v>
      </c>
      <c r="M12" s="2">
        <f t="shared" ref="M12:M28" si="0">SUM(D12:L12)</f>
        <v>90000</v>
      </c>
    </row>
    <row r="13" spans="1:16" ht="16.5" customHeight="1" x14ac:dyDescent="0.25">
      <c r="A13" s="200" t="s">
        <v>368</v>
      </c>
      <c r="B13" s="206"/>
      <c r="C13" s="239"/>
      <c r="D13" s="251">
        <f>0.05*'Financial Summary'!D13</f>
        <v>5000</v>
      </c>
      <c r="E13" s="251">
        <f>0.05*'Financial Summary'!E13</f>
        <v>0</v>
      </c>
      <c r="F13" s="251">
        <f>0.05*'Financial Summary'!F13</f>
        <v>55000</v>
      </c>
      <c r="G13" s="251">
        <f>0.05*'Financial Summary'!G13</f>
        <v>0</v>
      </c>
      <c r="H13" s="251">
        <f>0.05*'Financial Summary'!H13</f>
        <v>0</v>
      </c>
      <c r="I13" s="251">
        <f>0.05*'Financial Summary'!I13</f>
        <v>2000</v>
      </c>
      <c r="J13" s="251">
        <f>0.05*'Financial Summary'!J13</f>
        <v>0</v>
      </c>
      <c r="K13" s="251">
        <f>0.05*'Financial Summary'!K13</f>
        <v>30000</v>
      </c>
      <c r="L13" s="251">
        <f>0.05*'Financial Summary'!L13</f>
        <v>0</v>
      </c>
      <c r="M13" s="2">
        <f t="shared" si="0"/>
        <v>92000</v>
      </c>
      <c r="N13" s="61"/>
    </row>
    <row r="14" spans="1:16" ht="16.5" customHeight="1" x14ac:dyDescent="0.25">
      <c r="A14" s="200" t="s">
        <v>369</v>
      </c>
      <c r="B14" s="206"/>
      <c r="C14" s="239"/>
      <c r="D14" s="251">
        <f>0.05*'Financial Summary'!D14</f>
        <v>0</v>
      </c>
      <c r="E14" s="251">
        <f>0.05*'Financial Summary'!E14</f>
        <v>0</v>
      </c>
      <c r="F14" s="251">
        <f>0.05*'Financial Summary'!F14</f>
        <v>0</v>
      </c>
      <c r="G14" s="251">
        <f>0.05*'Financial Summary'!G14</f>
        <v>0</v>
      </c>
      <c r="H14" s="251">
        <f>0.05*'Financial Summary'!H14</f>
        <v>0</v>
      </c>
      <c r="I14" s="251">
        <f>0.05*'Financial Summary'!I14</f>
        <v>0</v>
      </c>
      <c r="J14" s="251">
        <f>0.05*'Financial Summary'!J14</f>
        <v>0</v>
      </c>
      <c r="K14" s="251">
        <f>0.05*'Financial Summary'!K14</f>
        <v>17520</v>
      </c>
      <c r="L14" s="251">
        <f>0.05*'Financial Summary'!L14</f>
        <v>0</v>
      </c>
      <c r="M14" s="2">
        <f t="shared" si="0"/>
        <v>17520</v>
      </c>
    </row>
    <row r="15" spans="1:16" ht="16.5" customHeight="1" x14ac:dyDescent="0.25">
      <c r="A15" s="200" t="s">
        <v>370</v>
      </c>
      <c r="B15" s="206"/>
      <c r="C15" s="239"/>
      <c r="D15" s="251">
        <f>0.05*'Financial Summary'!D15</f>
        <v>0</v>
      </c>
      <c r="E15" s="251">
        <f>0.05*'Financial Summary'!E15</f>
        <v>0</v>
      </c>
      <c r="F15" s="251">
        <f>0.05*'Financial Summary'!F15</f>
        <v>0</v>
      </c>
      <c r="G15" s="251">
        <f>0.05*'Financial Summary'!G15</f>
        <v>0</v>
      </c>
      <c r="H15" s="251">
        <f>0.05*'Financial Summary'!H15</f>
        <v>0</v>
      </c>
      <c r="I15" s="251">
        <f>0.05*'Financial Summary'!I15</f>
        <v>0</v>
      </c>
      <c r="J15" s="251">
        <f>0.05*'Financial Summary'!J15</f>
        <v>0</v>
      </c>
      <c r="K15" s="251">
        <f>0.05*'Financial Summary'!K15</f>
        <v>0</v>
      </c>
      <c r="L15" s="251">
        <f>0.05*'Financial Summary'!L15</f>
        <v>0</v>
      </c>
      <c r="M15" s="2">
        <f t="shared" si="0"/>
        <v>0</v>
      </c>
    </row>
    <row r="16" spans="1:16" ht="16.5" customHeight="1" x14ac:dyDescent="0.25">
      <c r="A16" s="200" t="s">
        <v>371</v>
      </c>
      <c r="B16" s="206"/>
      <c r="C16" s="239"/>
      <c r="D16" s="251">
        <f>0.05*'Financial Summary'!D16</f>
        <v>7500</v>
      </c>
      <c r="E16" s="251">
        <f>0.05*'Financial Summary'!E16</f>
        <v>0</v>
      </c>
      <c r="F16" s="251">
        <f>0.05*'Financial Summary'!F16</f>
        <v>42500</v>
      </c>
      <c r="G16" s="251">
        <f>0.05*'Financial Summary'!G16</f>
        <v>5000</v>
      </c>
      <c r="H16" s="251">
        <f>0.05*'Financial Summary'!H16</f>
        <v>40000</v>
      </c>
      <c r="I16" s="251">
        <f>0.05*'Financial Summary'!I16</f>
        <v>0</v>
      </c>
      <c r="J16" s="251">
        <f>0.05*'Financial Summary'!J16</f>
        <v>0</v>
      </c>
      <c r="K16" s="251">
        <f>0.05*'Financial Summary'!K16</f>
        <v>0</v>
      </c>
      <c r="L16" s="251">
        <f>0.05*'Financial Summary'!L16</f>
        <v>0</v>
      </c>
      <c r="M16" s="2">
        <f t="shared" si="0"/>
        <v>95000</v>
      </c>
    </row>
    <row r="17" spans="1:13" ht="16.5" customHeight="1" x14ac:dyDescent="0.25">
      <c r="A17" s="200" t="s">
        <v>372</v>
      </c>
      <c r="B17" s="206"/>
      <c r="C17" s="239"/>
      <c r="D17" s="251">
        <f>0.05*'Financial Summary'!D17</f>
        <v>0</v>
      </c>
      <c r="E17" s="251">
        <f>0.05*'Financial Summary'!E17</f>
        <v>0</v>
      </c>
      <c r="F17" s="251">
        <f>0.05*'Financial Summary'!F17</f>
        <v>0</v>
      </c>
      <c r="G17" s="251">
        <f>0.05*'Financial Summary'!G17</f>
        <v>0</v>
      </c>
      <c r="H17" s="251">
        <f>0.05*'Financial Summary'!H17</f>
        <v>0</v>
      </c>
      <c r="I17" s="251">
        <f>0.05*'Financial Summary'!I17</f>
        <v>0</v>
      </c>
      <c r="J17" s="251">
        <f>0.05*'Financial Summary'!J17</f>
        <v>96250</v>
      </c>
      <c r="K17" s="251">
        <f>0.05*'Financial Summary'!K17</f>
        <v>0</v>
      </c>
      <c r="L17" s="251">
        <f>0.05*'Financial Summary'!L17</f>
        <v>96250</v>
      </c>
      <c r="M17" s="2">
        <f t="shared" si="0"/>
        <v>192500</v>
      </c>
    </row>
    <row r="18" spans="1:13" ht="16.5" customHeight="1" x14ac:dyDescent="0.25">
      <c r="A18" s="200" t="s">
        <v>373</v>
      </c>
      <c r="B18" s="206"/>
      <c r="C18" s="239"/>
      <c r="D18" s="251">
        <f>0.05*'Financial Summary'!D18</f>
        <v>0</v>
      </c>
      <c r="E18" s="251">
        <f>0.05*'Financial Summary'!E18</f>
        <v>0</v>
      </c>
      <c r="F18" s="251">
        <f>0.05*'Financial Summary'!F18</f>
        <v>17500</v>
      </c>
      <c r="G18" s="251">
        <f>0.05*'Financial Summary'!G18</f>
        <v>0</v>
      </c>
      <c r="H18" s="251">
        <f>0.05*'Financial Summary'!H18</f>
        <v>21000</v>
      </c>
      <c r="I18" s="251">
        <f>0.05*'Financial Summary'!I18</f>
        <v>0</v>
      </c>
      <c r="J18" s="251">
        <f>0.05*'Financial Summary'!J18</f>
        <v>0</v>
      </c>
      <c r="K18" s="251">
        <f>0.05*'Financial Summary'!K18</f>
        <v>0</v>
      </c>
      <c r="L18" s="251">
        <f>0.05*'Financial Summary'!L18</f>
        <v>0</v>
      </c>
      <c r="M18" s="2">
        <f t="shared" si="0"/>
        <v>38500</v>
      </c>
    </row>
    <row r="19" spans="1:13" ht="16.5" customHeight="1" x14ac:dyDescent="0.25">
      <c r="A19" s="200" t="s">
        <v>374</v>
      </c>
      <c r="B19" s="206"/>
      <c r="C19" s="239"/>
      <c r="D19" s="251">
        <f>0.05*'Financial Summary'!D19</f>
        <v>0</v>
      </c>
      <c r="E19" s="251">
        <f>0.05*'Financial Summary'!E19</f>
        <v>0</v>
      </c>
      <c r="F19" s="251">
        <f>0.05*'Financial Summary'!F19</f>
        <v>0</v>
      </c>
      <c r="G19" s="251">
        <f>0.05*'Financial Summary'!G19</f>
        <v>0</v>
      </c>
      <c r="H19" s="251">
        <f>0.05*'Financial Summary'!H19</f>
        <v>4000</v>
      </c>
      <c r="I19" s="251">
        <f>0.05*'Financial Summary'!I19</f>
        <v>0</v>
      </c>
      <c r="J19" s="251">
        <f>0.05*'Financial Summary'!J19</f>
        <v>0</v>
      </c>
      <c r="K19" s="251">
        <f>0.05*'Financial Summary'!K19</f>
        <v>0</v>
      </c>
      <c r="L19" s="251">
        <f>0.05*'Financial Summary'!L19</f>
        <v>0</v>
      </c>
      <c r="M19" s="2">
        <f t="shared" si="0"/>
        <v>4000</v>
      </c>
    </row>
    <row r="20" spans="1:13" ht="16.5" customHeight="1" x14ac:dyDescent="0.25">
      <c r="A20" s="200" t="s">
        <v>375</v>
      </c>
      <c r="B20" s="206"/>
      <c r="C20" s="239"/>
      <c r="D20" s="251">
        <f>0.05*'Financial Summary'!D20</f>
        <v>0</v>
      </c>
      <c r="E20" s="251">
        <f>0.05*'Financial Summary'!E20</f>
        <v>0</v>
      </c>
      <c r="F20" s="251">
        <f>0.05*'Financial Summary'!F20</f>
        <v>0</v>
      </c>
      <c r="G20" s="251">
        <f>0.05*'Financial Summary'!G20</f>
        <v>0</v>
      </c>
      <c r="H20" s="251">
        <f>0.05*'Financial Summary'!H20</f>
        <v>2750</v>
      </c>
      <c r="I20" s="251">
        <f>0.05*'Financial Summary'!I20</f>
        <v>0</v>
      </c>
      <c r="J20" s="251">
        <f>0.05*'Financial Summary'!J20</f>
        <v>0</v>
      </c>
      <c r="K20" s="251">
        <f>0.05*'Financial Summary'!K20</f>
        <v>0</v>
      </c>
      <c r="L20" s="251">
        <f>0.05*'Financial Summary'!L20</f>
        <v>0</v>
      </c>
      <c r="M20" s="2">
        <f t="shared" si="0"/>
        <v>2750</v>
      </c>
    </row>
    <row r="21" spans="1:13" ht="16.5" customHeight="1" x14ac:dyDescent="0.25">
      <c r="A21" s="200" t="s">
        <v>376</v>
      </c>
      <c r="B21" s="206"/>
      <c r="C21" s="239"/>
      <c r="D21" s="251">
        <f>0.05*'Financial Summary'!D21</f>
        <v>20000</v>
      </c>
      <c r="E21" s="251">
        <f>0.05*'Financial Summary'!E21</f>
        <v>0</v>
      </c>
      <c r="F21" s="251">
        <f>0.05*'Financial Summary'!F21</f>
        <v>80000</v>
      </c>
      <c r="G21" s="251">
        <f>0.05*'Financial Summary'!G21</f>
        <v>0</v>
      </c>
      <c r="H21" s="251">
        <f>0.05*'Financial Summary'!H21</f>
        <v>0</v>
      </c>
      <c r="I21" s="251">
        <f>0.05*'Financial Summary'!I21</f>
        <v>0</v>
      </c>
      <c r="J21" s="251">
        <f>0.05*'Financial Summary'!J21</f>
        <v>0</v>
      </c>
      <c r="K21" s="251">
        <f>0.05*'Financial Summary'!K21</f>
        <v>80000</v>
      </c>
      <c r="L21" s="251">
        <f>0.05*'Financial Summary'!L21</f>
        <v>0</v>
      </c>
      <c r="M21" s="2">
        <f t="shared" si="0"/>
        <v>180000</v>
      </c>
    </row>
    <row r="22" spans="1:13" ht="16.5" customHeight="1" x14ac:dyDescent="0.25">
      <c r="A22" s="200" t="s">
        <v>377</v>
      </c>
      <c r="B22" s="206"/>
      <c r="C22" s="239"/>
      <c r="D22" s="251">
        <f>0.05*'Financial Summary'!D22</f>
        <v>30000</v>
      </c>
      <c r="E22" s="251">
        <f>0.05*'Financial Summary'!E22</f>
        <v>0</v>
      </c>
      <c r="F22" s="251">
        <f>0.05*'Financial Summary'!F22</f>
        <v>180000</v>
      </c>
      <c r="G22" s="251">
        <f>0.05*'Financial Summary'!G22</f>
        <v>1500</v>
      </c>
      <c r="H22" s="251">
        <f>0.05*'Financial Summary'!H22</f>
        <v>0</v>
      </c>
      <c r="I22" s="251">
        <f>0.05*'Financial Summary'!I22</f>
        <v>0</v>
      </c>
      <c r="J22" s="251">
        <f>0.05*'Financial Summary'!J22</f>
        <v>0</v>
      </c>
      <c r="K22" s="251">
        <f>0.05*'Financial Summary'!K22</f>
        <v>28500</v>
      </c>
      <c r="L22" s="251">
        <f>0.05*'Financial Summary'!L22</f>
        <v>0</v>
      </c>
      <c r="M22" s="2">
        <f t="shared" si="0"/>
        <v>240000</v>
      </c>
    </row>
    <row r="23" spans="1:13" ht="16.5" customHeight="1" x14ac:dyDescent="0.25">
      <c r="A23" s="200" t="s">
        <v>382</v>
      </c>
      <c r="B23" s="206"/>
      <c r="C23" s="239"/>
      <c r="D23" s="251">
        <f>0.05*'Financial Summary'!D23</f>
        <v>25000</v>
      </c>
      <c r="E23" s="251">
        <f>0.05*'Financial Summary'!E23</f>
        <v>0</v>
      </c>
      <c r="F23" s="251">
        <f>0.05*'Financial Summary'!F23</f>
        <v>62500</v>
      </c>
      <c r="G23" s="251">
        <f>0.05*'Financial Summary'!G23</f>
        <v>2500</v>
      </c>
      <c r="H23" s="251">
        <f>0.05*'Financial Summary'!H23</f>
        <v>0</v>
      </c>
      <c r="I23" s="251">
        <f>0.05*'Financial Summary'!I23</f>
        <v>0</v>
      </c>
      <c r="J23" s="251">
        <f>0.05*'Financial Summary'!J23</f>
        <v>0</v>
      </c>
      <c r="K23" s="251">
        <f>0.05*'Financial Summary'!K23</f>
        <v>2500</v>
      </c>
      <c r="L23" s="251">
        <f>0.05*'Financial Summary'!L23</f>
        <v>0</v>
      </c>
      <c r="M23" s="2">
        <f t="shared" si="0"/>
        <v>92500</v>
      </c>
    </row>
    <row r="24" spans="1:13" ht="16.5" customHeight="1" x14ac:dyDescent="0.25">
      <c r="A24" s="200" t="s">
        <v>380</v>
      </c>
      <c r="B24" s="206"/>
      <c r="C24" s="239"/>
      <c r="D24" s="251">
        <f>0.05*'Financial Summary'!D24</f>
        <v>0</v>
      </c>
      <c r="E24" s="251">
        <f>0.05*'Financial Summary'!E24</f>
        <v>0</v>
      </c>
      <c r="F24" s="251">
        <f>0.05*'Financial Summary'!F24</f>
        <v>0</v>
      </c>
      <c r="G24" s="251">
        <f>0.05*'Financial Summary'!G24</f>
        <v>0</v>
      </c>
      <c r="H24" s="251">
        <f>0.05*'Financial Summary'!H24</f>
        <v>20000</v>
      </c>
      <c r="I24" s="251">
        <f>0.05*'Financial Summary'!I24</f>
        <v>0</v>
      </c>
      <c r="J24" s="251">
        <f>0.05*'Financial Summary'!J24</f>
        <v>0</v>
      </c>
      <c r="K24" s="251">
        <f>0.05*'Financial Summary'!K24</f>
        <v>0</v>
      </c>
      <c r="L24" s="251">
        <f>0.05*'Financial Summary'!L24</f>
        <v>0</v>
      </c>
      <c r="M24" s="2">
        <f t="shared" si="0"/>
        <v>20000</v>
      </c>
    </row>
    <row r="25" spans="1:13" ht="16.5" customHeight="1" x14ac:dyDescent="0.25">
      <c r="A25" s="200" t="s">
        <v>378</v>
      </c>
      <c r="B25" s="206"/>
      <c r="C25" s="239"/>
      <c r="D25" s="251">
        <f>0.05*'Financial Summary'!D25</f>
        <v>0</v>
      </c>
      <c r="E25" s="251">
        <f>0.05*'Financial Summary'!E25</f>
        <v>0</v>
      </c>
      <c r="F25" s="251">
        <f>0.05*'Financial Summary'!F25</f>
        <v>0</v>
      </c>
      <c r="G25" s="251">
        <f>0.05*'Financial Summary'!G25</f>
        <v>0</v>
      </c>
      <c r="H25" s="251">
        <f>0.05*'Financial Summary'!H25</f>
        <v>0</v>
      </c>
      <c r="I25" s="251">
        <f>0.05*'Financial Summary'!I25</f>
        <v>0</v>
      </c>
      <c r="J25" s="251">
        <f>0.05*'Financial Summary'!J25</f>
        <v>0</v>
      </c>
      <c r="K25" s="251">
        <f>0.05*'Financial Summary'!K25</f>
        <v>0</v>
      </c>
      <c r="L25" s="251">
        <f>0.05*'Financial Summary'!L25</f>
        <v>0</v>
      </c>
      <c r="M25" s="2">
        <f t="shared" si="0"/>
        <v>0</v>
      </c>
    </row>
    <row r="26" spans="1:13" ht="16.5" customHeight="1" x14ac:dyDescent="0.25">
      <c r="A26" s="200" t="s">
        <v>379</v>
      </c>
      <c r="B26" s="206"/>
      <c r="C26" s="239"/>
      <c r="D26" s="251">
        <f>0.05*'Financial Summary'!D26</f>
        <v>5500</v>
      </c>
      <c r="E26" s="251">
        <f>0.05*'Financial Summary'!E26</f>
        <v>0</v>
      </c>
      <c r="F26" s="251">
        <f>0.05*'Financial Summary'!F26</f>
        <v>11000</v>
      </c>
      <c r="G26" s="251">
        <f>0.05*'Financial Summary'!G26</f>
        <v>0</v>
      </c>
      <c r="H26" s="251">
        <f>0.05*'Financial Summary'!H26</f>
        <v>0</v>
      </c>
      <c r="I26" s="251">
        <f>0.05*'Financial Summary'!I26</f>
        <v>0</v>
      </c>
      <c r="J26" s="251">
        <f>0.05*'Financial Summary'!J26</f>
        <v>0</v>
      </c>
      <c r="K26" s="251">
        <f>0.05*'Financial Summary'!K26</f>
        <v>0</v>
      </c>
      <c r="L26" s="251">
        <f>0.05*'Financial Summary'!L26</f>
        <v>0</v>
      </c>
      <c r="M26" s="2">
        <f t="shared" si="0"/>
        <v>16500</v>
      </c>
    </row>
    <row r="27" spans="1:13" ht="16.5" customHeight="1" x14ac:dyDescent="0.25">
      <c r="A27" s="200" t="s">
        <v>383</v>
      </c>
      <c r="B27" s="206"/>
      <c r="C27" s="239"/>
      <c r="D27" s="251">
        <f>0.05*'Financial Summary'!D27</f>
        <v>0</v>
      </c>
      <c r="E27" s="251">
        <f>0.05*'Financial Summary'!E27</f>
        <v>7500</v>
      </c>
      <c r="F27" s="251">
        <f>0.05*'Financial Summary'!F27</f>
        <v>0</v>
      </c>
      <c r="G27" s="251">
        <f>0.05*'Financial Summary'!G27</f>
        <v>0</v>
      </c>
      <c r="H27" s="251">
        <f>0.05*'Financial Summary'!H27</f>
        <v>0</v>
      </c>
      <c r="I27" s="251">
        <f>0.05*'Financial Summary'!I27</f>
        <v>0</v>
      </c>
      <c r="J27" s="251">
        <f>0.05*'Financial Summary'!J27</f>
        <v>0</v>
      </c>
      <c r="K27" s="251">
        <f>0.05*'Financial Summary'!K27</f>
        <v>0</v>
      </c>
      <c r="L27" s="251">
        <f>0.05*'Financial Summary'!L27</f>
        <v>0</v>
      </c>
      <c r="M27" s="2">
        <f t="shared" si="0"/>
        <v>7500</v>
      </c>
    </row>
    <row r="28" spans="1:13" ht="16.5" customHeight="1" x14ac:dyDescent="0.25">
      <c r="A28" s="207" t="s">
        <v>381</v>
      </c>
      <c r="B28" s="208"/>
      <c r="C28" s="239"/>
      <c r="D28" s="251">
        <f>'Financial Summary'!D28*1.05</f>
        <v>0</v>
      </c>
      <c r="E28" s="251">
        <f>'Financial Summary'!E28*1.05</f>
        <v>0</v>
      </c>
      <c r="F28" s="251">
        <f>'Financial Summary'!F28*1.05</f>
        <v>0</v>
      </c>
      <c r="G28" s="251">
        <f>'Financial Summary'!G28*1.05</f>
        <v>0</v>
      </c>
      <c r="H28" s="251">
        <f>'Financial Summary'!H28*1.05</f>
        <v>0</v>
      </c>
      <c r="I28" s="251">
        <f>'Financial Summary'!I28*1.05</f>
        <v>0</v>
      </c>
      <c r="J28" s="251">
        <f>'Financial Summary'!J28*1.05</f>
        <v>0</v>
      </c>
      <c r="K28" s="251">
        <f>'Financial Summary'!K28*1.05</f>
        <v>0</v>
      </c>
      <c r="L28" s="251">
        <f>'Financial Summary'!L28*1.05</f>
        <v>0</v>
      </c>
      <c r="M28" s="2">
        <f t="shared" si="0"/>
        <v>0</v>
      </c>
    </row>
    <row r="29" spans="1:13" ht="14.25" customHeight="1" x14ac:dyDescent="0.25">
      <c r="A29" s="270" t="s">
        <v>388</v>
      </c>
      <c r="B29" s="271"/>
      <c r="C29" s="210">
        <f>SUM(C12:C28)</f>
        <v>0</v>
      </c>
      <c r="D29" s="211">
        <f>SUM(D12:D28)</f>
        <v>100500</v>
      </c>
      <c r="E29" s="211">
        <f t="shared" ref="E29:L29" si="1">SUM(E12:E28)</f>
        <v>7500</v>
      </c>
      <c r="F29" s="211">
        <f t="shared" si="1"/>
        <v>493500</v>
      </c>
      <c r="G29" s="211">
        <f t="shared" si="1"/>
        <v>24000</v>
      </c>
      <c r="H29" s="211">
        <f t="shared" si="1"/>
        <v>87750</v>
      </c>
      <c r="I29" s="211">
        <f t="shared" si="1"/>
        <v>7000</v>
      </c>
      <c r="J29" s="211">
        <f t="shared" si="1"/>
        <v>96250</v>
      </c>
      <c r="K29" s="211">
        <f t="shared" si="1"/>
        <v>176020</v>
      </c>
      <c r="L29" s="211">
        <f t="shared" si="1"/>
        <v>96250</v>
      </c>
      <c r="M29" s="211">
        <f>SUM(M12:M28)</f>
        <v>1088770</v>
      </c>
    </row>
    <row r="30" spans="1:13" ht="14.25" customHeight="1" x14ac:dyDescent="0.25">
      <c r="A30" s="435" t="s">
        <v>385</v>
      </c>
      <c r="B30" s="436"/>
      <c r="C30" s="239"/>
      <c r="D30" s="205">
        <f>0.29*D29</f>
        <v>29144.999999999996</v>
      </c>
      <c r="E30" s="205">
        <f t="shared" ref="E30:L30" si="2">0.29*E29</f>
        <v>2175</v>
      </c>
      <c r="F30" s="205">
        <f t="shared" si="2"/>
        <v>143115</v>
      </c>
      <c r="G30" s="205">
        <f t="shared" si="2"/>
        <v>6959.9999999999991</v>
      </c>
      <c r="H30" s="205">
        <f t="shared" si="2"/>
        <v>25447.5</v>
      </c>
      <c r="I30" s="205">
        <f t="shared" si="2"/>
        <v>2029.9999999999998</v>
      </c>
      <c r="J30" s="205">
        <f t="shared" si="2"/>
        <v>27912.499999999996</v>
      </c>
      <c r="K30" s="205">
        <f t="shared" si="2"/>
        <v>51045.799999999996</v>
      </c>
      <c r="L30" s="205">
        <f t="shared" si="2"/>
        <v>27912.499999999996</v>
      </c>
      <c r="M30" s="203">
        <f>SUM(D30:L30)</f>
        <v>315743.3</v>
      </c>
    </row>
    <row r="31" spans="1:13" ht="14.25" customHeight="1" x14ac:dyDescent="0.25">
      <c r="A31" s="427" t="s">
        <v>386</v>
      </c>
      <c r="B31" s="389"/>
      <c r="C31" s="239"/>
      <c r="D31" s="8"/>
      <c r="E31" s="8"/>
      <c r="F31" s="8"/>
      <c r="G31" s="8"/>
      <c r="H31" s="8"/>
      <c r="I31" s="8"/>
      <c r="J31" s="8"/>
      <c r="K31" s="8"/>
      <c r="L31" s="8"/>
      <c r="M31" s="2">
        <f>SUM(D31:L31)</f>
        <v>0</v>
      </c>
    </row>
    <row r="32" spans="1:13" ht="25.5" customHeight="1" thickBot="1" x14ac:dyDescent="0.3">
      <c r="A32" s="374" t="s">
        <v>398</v>
      </c>
      <c r="B32" s="391"/>
      <c r="C32" s="192">
        <f>SUM(C29:C31)</f>
        <v>0</v>
      </c>
      <c r="D32" s="14">
        <f>SUM(D29:D31)</f>
        <v>129645</v>
      </c>
      <c r="E32" s="14">
        <f t="shared" ref="E32:M32" si="3">SUM(E29:E31)</f>
        <v>9675</v>
      </c>
      <c r="F32" s="14">
        <f t="shared" si="3"/>
        <v>636615</v>
      </c>
      <c r="G32" s="14">
        <f t="shared" si="3"/>
        <v>30960</v>
      </c>
      <c r="H32" s="14">
        <f t="shared" si="3"/>
        <v>113197.5</v>
      </c>
      <c r="I32" s="14">
        <f t="shared" si="3"/>
        <v>9030</v>
      </c>
      <c r="J32" s="14">
        <f t="shared" si="3"/>
        <v>124162.5</v>
      </c>
      <c r="K32" s="14">
        <f t="shared" si="3"/>
        <v>227065.8</v>
      </c>
      <c r="L32" s="14">
        <f t="shared" si="3"/>
        <v>124162.5</v>
      </c>
      <c r="M32" s="14">
        <f t="shared" si="3"/>
        <v>1404513.3</v>
      </c>
    </row>
    <row r="33" spans="1:13" s="58" customFormat="1" ht="14.25" customHeight="1" thickBot="1" x14ac:dyDescent="0.3">
      <c r="A33" s="334" t="s">
        <v>128</v>
      </c>
      <c r="B33" s="334"/>
      <c r="C33" s="334"/>
      <c r="D33" s="334"/>
      <c r="E33" s="334"/>
      <c r="F33" s="334"/>
      <c r="G33" s="334"/>
      <c r="H33" s="334"/>
      <c r="I33" s="334"/>
      <c r="J33" s="334"/>
      <c r="K33" s="334"/>
      <c r="L33" s="334"/>
      <c r="M33" s="334"/>
    </row>
    <row r="34" spans="1:13" ht="14.25" customHeight="1" x14ac:dyDescent="0.25">
      <c r="A34" s="428" t="s">
        <v>444</v>
      </c>
      <c r="B34" s="429"/>
      <c r="C34" s="429"/>
      <c r="D34" s="429"/>
      <c r="E34" s="429"/>
      <c r="F34" s="429"/>
      <c r="G34" s="429"/>
      <c r="H34" s="429"/>
      <c r="I34" s="429"/>
      <c r="J34" s="429"/>
      <c r="K34" s="429"/>
      <c r="L34" s="429"/>
      <c r="M34" s="429"/>
    </row>
    <row r="35" spans="1:13" x14ac:dyDescent="0.25">
      <c r="A35" s="430" t="s">
        <v>126</v>
      </c>
      <c r="B35" s="334"/>
      <c r="C35" s="334"/>
      <c r="D35" s="334"/>
      <c r="E35" s="334"/>
      <c r="F35" s="334"/>
      <c r="G35" s="334"/>
      <c r="H35" s="334"/>
      <c r="I35" s="334"/>
      <c r="J35" s="334"/>
      <c r="K35" s="334"/>
      <c r="L35" s="334"/>
      <c r="M35" s="334"/>
    </row>
    <row r="36" spans="1:13" x14ac:dyDescent="0.25">
      <c r="A36" s="431" t="s">
        <v>127</v>
      </c>
      <c r="B36" s="432"/>
      <c r="C36" s="432"/>
      <c r="D36" s="432"/>
      <c r="E36" s="432"/>
      <c r="F36" s="432"/>
      <c r="G36" s="432"/>
      <c r="H36" s="432"/>
      <c r="I36" s="432"/>
      <c r="J36" s="432"/>
      <c r="K36" s="432"/>
      <c r="L36" s="432"/>
      <c r="M36" s="433"/>
    </row>
    <row r="37" spans="1:13" ht="46" x14ac:dyDescent="0.25">
      <c r="A37" s="434" t="s">
        <v>7</v>
      </c>
      <c r="B37" s="412"/>
      <c r="C37" s="10" t="s">
        <v>440</v>
      </c>
      <c r="D37" s="10" t="s">
        <v>136</v>
      </c>
      <c r="E37" s="10" t="s">
        <v>137</v>
      </c>
      <c r="F37" s="10" t="s">
        <v>138</v>
      </c>
      <c r="G37" s="10" t="s">
        <v>139</v>
      </c>
      <c r="H37" s="10" t="s">
        <v>140</v>
      </c>
      <c r="I37" s="10" t="s">
        <v>141</v>
      </c>
      <c r="J37" s="10" t="s">
        <v>142</v>
      </c>
      <c r="K37" s="10" t="s">
        <v>143</v>
      </c>
      <c r="L37" s="10" t="s">
        <v>144</v>
      </c>
      <c r="M37" s="10" t="s">
        <v>135</v>
      </c>
    </row>
    <row r="38" spans="1:13" ht="17.5" customHeight="1" x14ac:dyDescent="0.25">
      <c r="A38" s="200" t="s">
        <v>367</v>
      </c>
      <c r="B38" s="206"/>
      <c r="C38" s="191">
        <v>0.5</v>
      </c>
      <c r="D38" s="251"/>
      <c r="E38" s="251"/>
      <c r="F38" s="251"/>
      <c r="G38" s="251"/>
      <c r="H38" s="251"/>
      <c r="I38" s="251"/>
      <c r="J38" s="251"/>
      <c r="K38" s="251">
        <v>150000</v>
      </c>
      <c r="L38" s="251"/>
      <c r="M38" s="2">
        <f t="shared" ref="M38:M54" si="4">SUM(D38:L38)</f>
        <v>150000</v>
      </c>
    </row>
    <row r="39" spans="1:13" ht="17.5" customHeight="1" x14ac:dyDescent="0.25">
      <c r="A39" s="200" t="s">
        <v>368</v>
      </c>
      <c r="B39" s="206"/>
      <c r="C39" s="191"/>
      <c r="D39" s="251"/>
      <c r="E39" s="251"/>
      <c r="F39" s="251"/>
      <c r="G39" s="251"/>
      <c r="H39" s="251"/>
      <c r="I39" s="251"/>
      <c r="J39" s="251"/>
      <c r="K39" s="251"/>
      <c r="L39" s="251"/>
      <c r="M39" s="2">
        <f t="shared" si="4"/>
        <v>0</v>
      </c>
    </row>
    <row r="40" spans="1:13" ht="17.5" customHeight="1" x14ac:dyDescent="0.25">
      <c r="A40" s="200" t="s">
        <v>369</v>
      </c>
      <c r="B40" s="206"/>
      <c r="C40" s="191">
        <v>0.5</v>
      </c>
      <c r="D40" s="251"/>
      <c r="E40" s="251"/>
      <c r="F40" s="251"/>
      <c r="G40" s="251"/>
      <c r="H40" s="251"/>
      <c r="I40" s="251"/>
      <c r="J40" s="251"/>
      <c r="K40" s="251">
        <v>175000</v>
      </c>
      <c r="L40" s="251"/>
      <c r="M40" s="2">
        <f t="shared" si="4"/>
        <v>175000</v>
      </c>
    </row>
    <row r="41" spans="1:13" ht="17.5" customHeight="1" x14ac:dyDescent="0.25">
      <c r="A41" s="200" t="s">
        <v>370</v>
      </c>
      <c r="B41" s="206"/>
      <c r="C41" s="191"/>
      <c r="D41" s="251"/>
      <c r="E41" s="251"/>
      <c r="F41" s="251"/>
      <c r="G41" s="251"/>
      <c r="H41" s="251"/>
      <c r="I41" s="251"/>
      <c r="J41" s="251"/>
      <c r="K41" s="251"/>
      <c r="L41" s="251"/>
      <c r="M41" s="2">
        <f t="shared" si="4"/>
        <v>0</v>
      </c>
    </row>
    <row r="42" spans="1:13" ht="17.5" customHeight="1" x14ac:dyDescent="0.25">
      <c r="A42" s="200" t="s">
        <v>371</v>
      </c>
      <c r="B42" s="206"/>
      <c r="C42" s="191">
        <v>12</v>
      </c>
      <c r="D42" s="251"/>
      <c r="E42" s="251"/>
      <c r="F42" s="251"/>
      <c r="G42" s="251"/>
      <c r="H42" s="251">
        <v>600000</v>
      </c>
      <c r="I42" s="251"/>
      <c r="J42" s="251"/>
      <c r="K42" s="251"/>
      <c r="L42" s="251"/>
      <c r="M42" s="2">
        <f t="shared" si="4"/>
        <v>600000</v>
      </c>
    </row>
    <row r="43" spans="1:13" ht="17.5" customHeight="1" x14ac:dyDescent="0.25">
      <c r="A43" s="200" t="s">
        <v>372</v>
      </c>
      <c r="B43" s="206"/>
      <c r="C43" s="191">
        <v>3</v>
      </c>
      <c r="D43" s="251"/>
      <c r="E43" s="251"/>
      <c r="F43" s="251"/>
      <c r="G43" s="251"/>
      <c r="H43" s="251"/>
      <c r="I43" s="251"/>
      <c r="J43" s="251">
        <v>105000</v>
      </c>
      <c r="K43" s="251"/>
      <c r="L43" s="251"/>
      <c r="M43" s="2">
        <f t="shared" si="4"/>
        <v>105000</v>
      </c>
    </row>
    <row r="44" spans="1:13" ht="17.5" customHeight="1" x14ac:dyDescent="0.25">
      <c r="A44" s="200" t="s">
        <v>373</v>
      </c>
      <c r="B44" s="206"/>
      <c r="C44" s="191">
        <v>0</v>
      </c>
      <c r="D44" s="251"/>
      <c r="E44" s="251"/>
      <c r="F44" s="251"/>
      <c r="G44" s="251"/>
      <c r="H44" s="251"/>
      <c r="I44" s="251"/>
      <c r="J44" s="251"/>
      <c r="K44" s="251"/>
      <c r="L44" s="251"/>
      <c r="M44" s="2">
        <f t="shared" si="4"/>
        <v>0</v>
      </c>
    </row>
    <row r="45" spans="1:13" ht="17.5" customHeight="1" x14ac:dyDescent="0.25">
      <c r="A45" s="200" t="s">
        <v>374</v>
      </c>
      <c r="B45" s="206"/>
      <c r="C45" s="191">
        <v>0</v>
      </c>
      <c r="D45" s="251"/>
      <c r="E45" s="251"/>
      <c r="F45" s="251"/>
      <c r="G45" s="251"/>
      <c r="H45" s="251"/>
      <c r="I45" s="251"/>
      <c r="J45" s="251"/>
      <c r="K45" s="251"/>
      <c r="L45" s="251"/>
      <c r="M45" s="2">
        <f t="shared" si="4"/>
        <v>0</v>
      </c>
    </row>
    <row r="46" spans="1:13" ht="17.5" customHeight="1" x14ac:dyDescent="0.25">
      <c r="A46" s="200" t="s">
        <v>375</v>
      </c>
      <c r="B46" s="206"/>
      <c r="C46" s="191">
        <v>0</v>
      </c>
      <c r="D46" s="251"/>
      <c r="E46" s="251"/>
      <c r="F46" s="251"/>
      <c r="G46" s="251"/>
      <c r="H46" s="251"/>
      <c r="I46" s="251"/>
      <c r="J46" s="251"/>
      <c r="K46" s="251"/>
      <c r="L46" s="251"/>
      <c r="M46" s="2">
        <f t="shared" si="4"/>
        <v>0</v>
      </c>
    </row>
    <row r="47" spans="1:13" ht="17.5" customHeight="1" x14ac:dyDescent="0.25">
      <c r="A47" s="200" t="s">
        <v>376</v>
      </c>
      <c r="B47" s="206"/>
      <c r="C47" s="191">
        <v>2</v>
      </c>
      <c r="D47" s="251">
        <v>80000</v>
      </c>
      <c r="E47" s="251"/>
      <c r="F47" s="251">
        <v>80000</v>
      </c>
      <c r="G47" s="251"/>
      <c r="H47" s="251"/>
      <c r="I47" s="251"/>
      <c r="J47" s="251"/>
      <c r="K47" s="251"/>
      <c r="L47" s="251"/>
      <c r="M47" s="2">
        <f t="shared" si="4"/>
        <v>160000</v>
      </c>
    </row>
    <row r="48" spans="1:13" ht="17.5" customHeight="1" x14ac:dyDescent="0.25">
      <c r="A48" s="200" t="s">
        <v>377</v>
      </c>
      <c r="B48" s="206"/>
      <c r="C48" s="191">
        <v>0</v>
      </c>
      <c r="D48" s="251"/>
      <c r="E48" s="251"/>
      <c r="F48" s="251"/>
      <c r="G48" s="251"/>
      <c r="H48" s="251"/>
      <c r="I48" s="251"/>
      <c r="J48" s="251"/>
      <c r="K48" s="251"/>
      <c r="L48" s="251"/>
      <c r="M48" s="2">
        <f t="shared" si="4"/>
        <v>0</v>
      </c>
    </row>
    <row r="49" spans="1:13" ht="17.5" customHeight="1" x14ac:dyDescent="0.25">
      <c r="A49" s="200" t="s">
        <v>382</v>
      </c>
      <c r="B49" s="206"/>
      <c r="C49" s="191">
        <v>4</v>
      </c>
      <c r="D49" s="251"/>
      <c r="E49" s="251"/>
      <c r="F49" s="251">
        <v>200000</v>
      </c>
      <c r="G49" s="251"/>
      <c r="H49" s="251"/>
      <c r="I49" s="251"/>
      <c r="J49" s="251"/>
      <c r="K49" s="251"/>
      <c r="L49" s="251"/>
      <c r="M49" s="2">
        <f t="shared" si="4"/>
        <v>200000</v>
      </c>
    </row>
    <row r="50" spans="1:13" ht="17.5" customHeight="1" x14ac:dyDescent="0.25">
      <c r="A50" s="200" t="s">
        <v>380</v>
      </c>
      <c r="B50" s="206"/>
      <c r="C50" s="191">
        <v>0.5</v>
      </c>
      <c r="D50" s="251"/>
      <c r="E50" s="251"/>
      <c r="F50" s="251"/>
      <c r="G50" s="251"/>
      <c r="H50" s="251">
        <v>30000</v>
      </c>
      <c r="I50" s="251"/>
      <c r="J50" s="251"/>
      <c r="K50" s="251"/>
      <c r="L50" s="251"/>
      <c r="M50" s="2">
        <f t="shared" si="4"/>
        <v>30000</v>
      </c>
    </row>
    <row r="51" spans="1:13" ht="17.5" customHeight="1" x14ac:dyDescent="0.25">
      <c r="A51" s="200" t="s">
        <v>378</v>
      </c>
      <c r="B51" s="206"/>
      <c r="C51" s="191"/>
      <c r="D51" s="251"/>
      <c r="E51" s="251"/>
      <c r="F51" s="251"/>
      <c r="G51" s="251"/>
      <c r="H51" s="251"/>
      <c r="I51" s="251"/>
      <c r="J51" s="251"/>
      <c r="K51" s="251"/>
      <c r="L51" s="251"/>
      <c r="M51" s="2">
        <f t="shared" si="4"/>
        <v>0</v>
      </c>
    </row>
    <row r="52" spans="1:13" ht="17.5" customHeight="1" x14ac:dyDescent="0.25">
      <c r="A52" s="200" t="s">
        <v>379</v>
      </c>
      <c r="B52" s="206"/>
      <c r="C52" s="191">
        <v>-1</v>
      </c>
      <c r="D52" s="251"/>
      <c r="E52" s="251"/>
      <c r="F52" s="251">
        <v>-33000</v>
      </c>
      <c r="G52" s="251"/>
      <c r="H52" s="251"/>
      <c r="I52" s="251"/>
      <c r="J52" s="251"/>
      <c r="K52" s="251"/>
      <c r="L52" s="251"/>
      <c r="M52" s="2">
        <f t="shared" si="4"/>
        <v>-33000</v>
      </c>
    </row>
    <row r="53" spans="1:13" ht="17.5" customHeight="1" x14ac:dyDescent="0.25">
      <c r="A53" s="200" t="s">
        <v>383</v>
      </c>
      <c r="B53" s="206"/>
      <c r="C53" s="191">
        <v>0</v>
      </c>
      <c r="D53" s="251"/>
      <c r="E53" s="251"/>
      <c r="F53" s="251"/>
      <c r="G53" s="251"/>
      <c r="H53" s="251"/>
      <c r="I53" s="251"/>
      <c r="J53" s="251"/>
      <c r="K53" s="251"/>
      <c r="L53" s="251"/>
      <c r="M53" s="2">
        <f t="shared" si="4"/>
        <v>0</v>
      </c>
    </row>
    <row r="54" spans="1:13" ht="17.5" customHeight="1" x14ac:dyDescent="0.25">
      <c r="A54" s="207" t="s">
        <v>381</v>
      </c>
      <c r="B54" s="208"/>
      <c r="C54" s="193"/>
      <c r="D54" s="252"/>
      <c r="E54" s="252"/>
      <c r="F54" s="252"/>
      <c r="G54" s="252"/>
      <c r="H54" s="252"/>
      <c r="I54" s="252"/>
      <c r="J54" s="252"/>
      <c r="K54" s="252"/>
      <c r="L54" s="252"/>
      <c r="M54" s="2">
        <f t="shared" si="4"/>
        <v>0</v>
      </c>
    </row>
    <row r="55" spans="1:13" ht="17.5" customHeight="1" x14ac:dyDescent="0.25">
      <c r="A55" s="270" t="s">
        <v>388</v>
      </c>
      <c r="B55" s="271"/>
      <c r="C55" s="210">
        <f>SUM(C38:C54)</f>
        <v>21.5</v>
      </c>
      <c r="D55" s="211">
        <f>SUM(D38:D54)</f>
        <v>80000</v>
      </c>
      <c r="E55" s="211">
        <f t="shared" ref="E55:L55" si="5">SUM(E38:E54)</f>
        <v>0</v>
      </c>
      <c r="F55" s="211">
        <f t="shared" si="5"/>
        <v>247000</v>
      </c>
      <c r="G55" s="211">
        <f t="shared" si="5"/>
        <v>0</v>
      </c>
      <c r="H55" s="211">
        <f t="shared" si="5"/>
        <v>630000</v>
      </c>
      <c r="I55" s="211">
        <f t="shared" si="5"/>
        <v>0</v>
      </c>
      <c r="J55" s="211">
        <f t="shared" si="5"/>
        <v>105000</v>
      </c>
      <c r="K55" s="211">
        <f t="shared" si="5"/>
        <v>325000</v>
      </c>
      <c r="L55" s="211">
        <f t="shared" si="5"/>
        <v>0</v>
      </c>
      <c r="M55" s="211">
        <f>SUM(M38:M54)</f>
        <v>1387000</v>
      </c>
    </row>
    <row r="56" spans="1:13" ht="17.5" customHeight="1" x14ac:dyDescent="0.25">
      <c r="A56" s="435" t="s">
        <v>385</v>
      </c>
      <c r="B56" s="436"/>
      <c r="C56" s="209"/>
      <c r="D56" s="205">
        <f>0.29*D55</f>
        <v>23200</v>
      </c>
      <c r="E56" s="205">
        <f t="shared" ref="E56:L56" si="6">0.29*E55</f>
        <v>0</v>
      </c>
      <c r="F56" s="205">
        <f t="shared" si="6"/>
        <v>71630</v>
      </c>
      <c r="G56" s="205">
        <f t="shared" si="6"/>
        <v>0</v>
      </c>
      <c r="H56" s="205">
        <f t="shared" si="6"/>
        <v>182700</v>
      </c>
      <c r="I56" s="205">
        <f t="shared" si="6"/>
        <v>0</v>
      </c>
      <c r="J56" s="205">
        <f t="shared" si="6"/>
        <v>30449.999999999996</v>
      </c>
      <c r="K56" s="205">
        <f t="shared" si="6"/>
        <v>94250</v>
      </c>
      <c r="L56" s="205">
        <f t="shared" si="6"/>
        <v>0</v>
      </c>
      <c r="M56" s="203">
        <f>SUM(D56:L56)</f>
        <v>402230</v>
      </c>
    </row>
    <row r="57" spans="1:13" ht="17.5" customHeight="1" x14ac:dyDescent="0.25">
      <c r="A57" s="427" t="s">
        <v>386</v>
      </c>
      <c r="B57" s="389"/>
      <c r="C57" s="191"/>
      <c r="D57" s="8"/>
      <c r="E57" s="8"/>
      <c r="F57" s="8"/>
      <c r="G57" s="8"/>
      <c r="H57" s="8"/>
      <c r="I57" s="8"/>
      <c r="J57" s="8"/>
      <c r="K57" s="8"/>
      <c r="L57" s="8"/>
      <c r="M57" s="2">
        <f>SUM(D57:L57)</f>
        <v>0</v>
      </c>
    </row>
    <row r="58" spans="1:13" ht="17.5" customHeight="1" thickBot="1" x14ac:dyDescent="0.3">
      <c r="A58" s="374" t="s">
        <v>398</v>
      </c>
      <c r="B58" s="391"/>
      <c r="C58" s="192">
        <f>SUM(C55:C57)</f>
        <v>21.5</v>
      </c>
      <c r="D58" s="14">
        <f>SUM(D55:D57)</f>
        <v>103200</v>
      </c>
      <c r="E58" s="14">
        <f t="shared" ref="E58:M58" si="7">SUM(E55:E57)</f>
        <v>0</v>
      </c>
      <c r="F58" s="14">
        <f t="shared" si="7"/>
        <v>318630</v>
      </c>
      <c r="G58" s="14">
        <f t="shared" si="7"/>
        <v>0</v>
      </c>
      <c r="H58" s="14">
        <f t="shared" si="7"/>
        <v>812700</v>
      </c>
      <c r="I58" s="14">
        <f t="shared" si="7"/>
        <v>0</v>
      </c>
      <c r="J58" s="14">
        <f t="shared" si="7"/>
        <v>135450</v>
      </c>
      <c r="K58" s="14">
        <f t="shared" si="7"/>
        <v>419250</v>
      </c>
      <c r="L58" s="14">
        <f t="shared" si="7"/>
        <v>0</v>
      </c>
      <c r="M58" s="14">
        <f t="shared" si="7"/>
        <v>1789230</v>
      </c>
    </row>
    <row r="59" spans="1:13" ht="12" thickBot="1" x14ac:dyDescent="0.3">
      <c r="A59" s="334" t="s">
        <v>128</v>
      </c>
      <c r="B59" s="334"/>
      <c r="C59" s="334"/>
      <c r="D59" s="334"/>
      <c r="E59" s="334"/>
      <c r="F59" s="334"/>
      <c r="G59" s="334"/>
      <c r="H59" s="334"/>
      <c r="I59" s="334"/>
      <c r="J59" s="334"/>
      <c r="K59" s="334"/>
      <c r="L59" s="334"/>
      <c r="M59" s="334"/>
    </row>
    <row r="60" spans="1:13" x14ac:dyDescent="0.25">
      <c r="A60" s="425" t="s">
        <v>113</v>
      </c>
      <c r="B60" s="426"/>
      <c r="C60" s="426"/>
      <c r="D60" s="426"/>
      <c r="E60" s="426"/>
      <c r="F60" s="426"/>
      <c r="G60" s="426"/>
      <c r="H60" s="426"/>
      <c r="I60" s="426"/>
      <c r="J60" s="426"/>
      <c r="K60" s="426"/>
      <c r="L60" s="426"/>
      <c r="M60" s="426"/>
    </row>
    <row r="61" spans="1:13" x14ac:dyDescent="0.25">
      <c r="A61" s="409" t="s">
        <v>22</v>
      </c>
      <c r="B61" s="410"/>
      <c r="C61" s="410"/>
      <c r="D61" s="410"/>
      <c r="E61" s="410"/>
      <c r="F61" s="410"/>
      <c r="G61" s="410"/>
      <c r="H61" s="410"/>
      <c r="I61" s="410"/>
      <c r="J61" s="410"/>
      <c r="K61" s="410"/>
      <c r="L61" s="410"/>
      <c r="M61" s="410"/>
    </row>
  </sheetData>
  <mergeCells count="26">
    <mergeCell ref="A30:B30"/>
    <mergeCell ref="A1:M1"/>
    <mergeCell ref="A2:M2"/>
    <mergeCell ref="B3:M3"/>
    <mergeCell ref="B4:M4"/>
    <mergeCell ref="B6:M6"/>
    <mergeCell ref="A7:M7"/>
    <mergeCell ref="A8:M8"/>
    <mergeCell ref="A9:M9"/>
    <mergeCell ref="A10:M10"/>
    <mergeCell ref="A11:B11"/>
    <mergeCell ref="A29:B29"/>
    <mergeCell ref="A60:M60"/>
    <mergeCell ref="A61:M61"/>
    <mergeCell ref="A31:B31"/>
    <mergeCell ref="A32:B32"/>
    <mergeCell ref="A33:M33"/>
    <mergeCell ref="A34:M34"/>
    <mergeCell ref="A35:M35"/>
    <mergeCell ref="A36:M36"/>
    <mergeCell ref="A37:B37"/>
    <mergeCell ref="A55:B55"/>
    <mergeCell ref="A56:B56"/>
    <mergeCell ref="A57:B57"/>
    <mergeCell ref="A58:B58"/>
    <mergeCell ref="A59:M59"/>
  </mergeCells>
  <conditionalFormatting sqref="C32:M32 M12:M28 M30:M31 C29:M29">
    <cfRule type="expression" dxfId="199" priority="41">
      <formula>TEXT($P$8,"0000")="TRUE"</formula>
    </cfRule>
  </conditionalFormatting>
  <conditionalFormatting sqref="A29:B32">
    <cfRule type="expression" dxfId="198" priority="40">
      <formula>TEXT(#REF!,"0000")="TRUE"</formula>
    </cfRule>
  </conditionalFormatting>
  <conditionalFormatting sqref="A3 B3:C4">
    <cfRule type="expression" dxfId="197" priority="38">
      <formula>TEXT(#REF!,"0000")="TRUE"</formula>
    </cfRule>
  </conditionalFormatting>
  <conditionalFormatting sqref="B5:M5">
    <cfRule type="expression" dxfId="196" priority="37">
      <formula>#REF!</formula>
    </cfRule>
  </conditionalFormatting>
  <conditionalFormatting sqref="C32:M32">
    <cfRule type="expression" dxfId="195" priority="34">
      <formula>TEXT($P$8,"0000")="TRUE"</formula>
    </cfRule>
  </conditionalFormatting>
  <conditionalFormatting sqref="B5:M5">
    <cfRule type="expression" dxfId="194" priority="23">
      <formula>#REF!</formula>
    </cfRule>
  </conditionalFormatting>
  <conditionalFormatting sqref="A3 B3:C4">
    <cfRule type="expression" dxfId="193" priority="42">
      <formula>#REF!</formula>
    </cfRule>
  </conditionalFormatting>
  <conditionalFormatting sqref="A6:C6 A5 A3 B3:C5">
    <cfRule type="expression" dxfId="192" priority="43">
      <formula>#REF!</formula>
    </cfRule>
  </conditionalFormatting>
  <conditionalFormatting sqref="A28:B28">
    <cfRule type="expression" dxfId="191" priority="12">
      <formula>TEXT(#REF!,"0000")="TRUE"</formula>
    </cfRule>
  </conditionalFormatting>
  <conditionalFormatting sqref="A12:B27">
    <cfRule type="expression" dxfId="190" priority="11">
      <formula>TEXT(#REF!,"0000")="TRUE"</formula>
    </cfRule>
  </conditionalFormatting>
  <conditionalFormatting sqref="C29:M29">
    <cfRule type="expression" dxfId="189" priority="10">
      <formula>TEXT($P$8,"0000")="TRUE"</formula>
    </cfRule>
  </conditionalFormatting>
  <conditionalFormatting sqref="C58:M58 M38:M54 M56:M57 C55:M55">
    <cfRule type="expression" dxfId="188" priority="9">
      <formula>TEXT($P$8,"0000")="TRUE"</formula>
    </cfRule>
  </conditionalFormatting>
  <conditionalFormatting sqref="C58:M58">
    <cfRule type="expression" dxfId="187" priority="7">
      <formula>TEXT($P$8,"0000")="TRUE"</formula>
    </cfRule>
  </conditionalFormatting>
  <conditionalFormatting sqref="C55:M55">
    <cfRule type="expression" dxfId="186" priority="4">
      <formula>TEXT($P$8,"0000")="TRUE"</formula>
    </cfRule>
  </conditionalFormatting>
  <conditionalFormatting sqref="A55:B58">
    <cfRule type="expression" dxfId="185" priority="3">
      <formula>TEXT(#REF!,"0000")="TRUE"</formula>
    </cfRule>
  </conditionalFormatting>
  <conditionalFormatting sqref="A54:B54">
    <cfRule type="expression" dxfId="184" priority="2">
      <formula>TEXT(#REF!,"0000")="TRUE"</formula>
    </cfRule>
  </conditionalFormatting>
  <conditionalFormatting sqref="A38:B53">
    <cfRule type="expression" dxfId="183" priority="1">
      <formula>TEXT(#REF!,"0000")="TRUE"</formula>
    </cfRule>
  </conditionalFormatting>
  <pageMargins left="0.7" right="0.7" top="0.75" bottom="0.75" header="0.3" footer="0.3"/>
  <pageSetup scale="7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A1350-FC24-40E7-9BFC-72BC6D769CD8}">
  <sheetPr>
    <tabColor theme="6" tint="0.39997558519241921"/>
  </sheetPr>
  <dimension ref="A1:P61"/>
  <sheetViews>
    <sheetView showGridLines="0" topLeftCell="A25" zoomScaleNormal="100" zoomScaleSheetLayoutView="85" workbookViewId="0">
      <selection activeCell="C57" sqref="C57"/>
    </sheetView>
  </sheetViews>
  <sheetFormatPr defaultColWidth="9" defaultRowHeight="11.5" x14ac:dyDescent="0.25"/>
  <cols>
    <col min="1" max="1" width="26.9140625" style="57" customWidth="1"/>
    <col min="2" max="3" width="12.08203125" style="57" customWidth="1"/>
    <col min="4" max="11" width="11.25" style="57" customWidth="1"/>
    <col min="12" max="13" width="10" style="57" customWidth="1"/>
    <col min="14" max="16384" width="9" style="55"/>
  </cols>
  <sheetData>
    <row r="1" spans="1:16" ht="14.25" customHeight="1" x14ac:dyDescent="0.3">
      <c r="A1" s="437" t="s">
        <v>114</v>
      </c>
      <c r="B1" s="438"/>
      <c r="C1" s="438"/>
      <c r="D1" s="438"/>
      <c r="E1" s="438"/>
      <c r="F1" s="438"/>
      <c r="G1" s="438"/>
      <c r="H1" s="438"/>
      <c r="I1" s="438"/>
      <c r="J1" s="438"/>
      <c r="K1" s="438"/>
      <c r="L1" s="438"/>
      <c r="M1" s="438"/>
      <c r="O1" s="58"/>
      <c r="P1" s="58"/>
    </row>
    <row r="2" spans="1:16" ht="5.25" customHeight="1" x14ac:dyDescent="0.25">
      <c r="A2" s="406" t="s">
        <v>89</v>
      </c>
      <c r="B2" s="407"/>
      <c r="C2" s="407"/>
      <c r="D2" s="407"/>
      <c r="E2" s="407"/>
      <c r="F2" s="407"/>
      <c r="G2" s="407"/>
      <c r="H2" s="407"/>
      <c r="I2" s="407"/>
      <c r="J2" s="407"/>
      <c r="K2" s="407"/>
      <c r="L2" s="407"/>
      <c r="M2" s="408"/>
      <c r="O2" s="58"/>
      <c r="P2" s="58"/>
    </row>
    <row r="3" spans="1:16" ht="14.25" customHeight="1" x14ac:dyDescent="0.25">
      <c r="A3" s="161" t="s">
        <v>21</v>
      </c>
      <c r="B3" s="399">
        <f>IF('Provider Demographics'!$D$3="","",'Provider Demographics'!$D$3)</f>
        <v>1234567</v>
      </c>
      <c r="C3" s="400"/>
      <c r="D3" s="400"/>
      <c r="E3" s="400"/>
      <c r="F3" s="400"/>
      <c r="G3" s="400"/>
      <c r="H3" s="400"/>
      <c r="I3" s="400"/>
      <c r="J3" s="400"/>
      <c r="K3" s="400"/>
      <c r="L3" s="400"/>
      <c r="M3" s="401"/>
      <c r="N3" s="17"/>
      <c r="O3" s="58"/>
      <c r="P3" s="58"/>
    </row>
    <row r="4" spans="1:16" ht="14.25" customHeight="1" x14ac:dyDescent="0.25">
      <c r="A4" s="162" t="s">
        <v>20</v>
      </c>
      <c r="B4" s="346">
        <f>IF('Provider Demographics'!$D$4="","",'Provider Demographics'!$D$4)</f>
        <v>1234567890</v>
      </c>
      <c r="C4" s="347"/>
      <c r="D4" s="347"/>
      <c r="E4" s="347"/>
      <c r="F4" s="347"/>
      <c r="G4" s="347"/>
      <c r="H4" s="347"/>
      <c r="I4" s="347"/>
      <c r="J4" s="347"/>
      <c r="K4" s="347"/>
      <c r="L4" s="347"/>
      <c r="M4" s="402"/>
      <c r="N4" s="17"/>
      <c r="O4" s="58"/>
      <c r="P4" s="58"/>
    </row>
    <row r="5" spans="1:16" ht="14.25" customHeight="1" x14ac:dyDescent="0.25">
      <c r="A5" s="161" t="s">
        <v>10</v>
      </c>
      <c r="B5" s="166" t="s">
        <v>13</v>
      </c>
      <c r="C5" s="189"/>
      <c r="D5" s="167">
        <f>IF('Provider Demographics'!E5="","",'Provider Demographics'!$E$5)</f>
        <v>44743</v>
      </c>
      <c r="E5" s="5" t="s">
        <v>1</v>
      </c>
      <c r="F5" s="167">
        <f>IF('Provider Demographics'!$G$5="","",'Provider Demographics'!$G$5)</f>
        <v>45107</v>
      </c>
      <c r="G5" s="92"/>
      <c r="H5" s="92"/>
      <c r="I5" s="92"/>
      <c r="J5" s="92"/>
      <c r="K5" s="92"/>
      <c r="L5" s="92"/>
      <c r="M5" s="163"/>
      <c r="N5" s="17"/>
    </row>
    <row r="6" spans="1:16" ht="14.25" customHeight="1" x14ac:dyDescent="0.25">
      <c r="A6" s="164" t="s">
        <v>11</v>
      </c>
      <c r="B6" s="439" t="s">
        <v>442</v>
      </c>
      <c r="C6" s="440"/>
      <c r="D6" s="440"/>
      <c r="E6" s="440"/>
      <c r="F6" s="440"/>
      <c r="G6" s="440"/>
      <c r="H6" s="440"/>
      <c r="I6" s="440"/>
      <c r="J6" s="440"/>
      <c r="K6" s="440"/>
      <c r="L6" s="440"/>
      <c r="M6" s="441"/>
      <c r="N6" s="17"/>
    </row>
    <row r="7" spans="1:16" ht="14.25" customHeight="1" thickBot="1" x14ac:dyDescent="0.3">
      <c r="A7" s="334" t="s">
        <v>124</v>
      </c>
      <c r="B7" s="334"/>
      <c r="C7" s="334"/>
      <c r="D7" s="334"/>
      <c r="E7" s="334"/>
      <c r="F7" s="334"/>
      <c r="G7" s="334"/>
      <c r="H7" s="334"/>
      <c r="I7" s="334"/>
      <c r="J7" s="334"/>
      <c r="K7" s="334"/>
      <c r="L7" s="334"/>
      <c r="M7" s="334"/>
      <c r="N7" s="17"/>
    </row>
    <row r="8" spans="1:16" ht="14.25" customHeight="1" x14ac:dyDescent="0.25">
      <c r="A8" s="428" t="s">
        <v>446</v>
      </c>
      <c r="B8" s="429"/>
      <c r="C8" s="429"/>
      <c r="D8" s="429"/>
      <c r="E8" s="429"/>
      <c r="F8" s="429"/>
      <c r="G8" s="429"/>
      <c r="H8" s="429"/>
      <c r="I8" s="429"/>
      <c r="J8" s="429"/>
      <c r="K8" s="429"/>
      <c r="L8" s="429"/>
      <c r="M8" s="429"/>
    </row>
    <row r="9" spans="1:16" ht="1.5" customHeight="1" x14ac:dyDescent="0.25">
      <c r="A9" s="430" t="s">
        <v>126</v>
      </c>
      <c r="B9" s="334"/>
      <c r="C9" s="334"/>
      <c r="D9" s="334"/>
      <c r="E9" s="334"/>
      <c r="F9" s="334"/>
      <c r="G9" s="334"/>
      <c r="H9" s="334"/>
      <c r="I9" s="334"/>
      <c r="J9" s="334"/>
      <c r="K9" s="334"/>
      <c r="L9" s="334"/>
      <c r="M9" s="334"/>
    </row>
    <row r="10" spans="1:16" ht="14.25" customHeight="1" x14ac:dyDescent="0.25">
      <c r="A10" s="431" t="s">
        <v>127</v>
      </c>
      <c r="B10" s="432"/>
      <c r="C10" s="432"/>
      <c r="D10" s="432"/>
      <c r="E10" s="432"/>
      <c r="F10" s="432"/>
      <c r="G10" s="432"/>
      <c r="H10" s="432"/>
      <c r="I10" s="432"/>
      <c r="J10" s="432"/>
      <c r="K10" s="432"/>
      <c r="L10" s="432"/>
      <c r="M10" s="433"/>
    </row>
    <row r="11" spans="1:16" ht="54" customHeight="1" x14ac:dyDescent="0.25">
      <c r="A11" s="434" t="s">
        <v>7</v>
      </c>
      <c r="B11" s="412"/>
      <c r="C11" s="10" t="s">
        <v>440</v>
      </c>
      <c r="D11" s="10" t="s">
        <v>136</v>
      </c>
      <c r="E11" s="10" t="s">
        <v>137</v>
      </c>
      <c r="F11" s="10" t="s">
        <v>138</v>
      </c>
      <c r="G11" s="10" t="s">
        <v>139</v>
      </c>
      <c r="H11" s="10" t="s">
        <v>140</v>
      </c>
      <c r="I11" s="10" t="s">
        <v>141</v>
      </c>
      <c r="J11" s="10" t="s">
        <v>142</v>
      </c>
      <c r="K11" s="10" t="s">
        <v>143</v>
      </c>
      <c r="L11" s="10" t="s">
        <v>144</v>
      </c>
      <c r="M11" s="10" t="s">
        <v>135</v>
      </c>
    </row>
    <row r="12" spans="1:16" ht="16.5" customHeight="1" x14ac:dyDescent="0.25">
      <c r="A12" s="200" t="s">
        <v>367</v>
      </c>
      <c r="B12" s="206"/>
      <c r="C12" s="239"/>
      <c r="D12" s="251"/>
      <c r="E12" s="251"/>
      <c r="F12" s="251"/>
      <c r="G12" s="251"/>
      <c r="H12" s="251"/>
      <c r="I12" s="251"/>
      <c r="J12" s="251"/>
      <c r="K12" s="251"/>
      <c r="L12" s="251"/>
      <c r="M12" s="2">
        <f t="shared" ref="M12:M28" si="0">SUM(D12:L12)</f>
        <v>0</v>
      </c>
    </row>
    <row r="13" spans="1:16" ht="16.5" customHeight="1" x14ac:dyDescent="0.25">
      <c r="A13" s="200" t="s">
        <v>368</v>
      </c>
      <c r="B13" s="206"/>
      <c r="C13" s="239"/>
      <c r="D13" s="251"/>
      <c r="E13" s="251"/>
      <c r="F13" s="251"/>
      <c r="G13" s="251"/>
      <c r="H13" s="251"/>
      <c r="I13" s="251"/>
      <c r="J13" s="251"/>
      <c r="K13" s="251"/>
      <c r="L13" s="251"/>
      <c r="M13" s="2">
        <f t="shared" si="0"/>
        <v>0</v>
      </c>
    </row>
    <row r="14" spans="1:16" ht="16.5" customHeight="1" x14ac:dyDescent="0.25">
      <c r="A14" s="200" t="s">
        <v>369</v>
      </c>
      <c r="B14" s="206"/>
      <c r="C14" s="239"/>
      <c r="D14" s="251"/>
      <c r="E14" s="251"/>
      <c r="F14" s="251"/>
      <c r="G14" s="251"/>
      <c r="H14" s="251"/>
      <c r="I14" s="251"/>
      <c r="J14" s="251"/>
      <c r="K14" s="251"/>
      <c r="L14" s="251"/>
      <c r="M14" s="2">
        <f t="shared" si="0"/>
        <v>0</v>
      </c>
    </row>
    <row r="15" spans="1:16" ht="16.5" customHeight="1" x14ac:dyDescent="0.25">
      <c r="A15" s="200" t="s">
        <v>370</v>
      </c>
      <c r="B15" s="206"/>
      <c r="C15" s="239"/>
      <c r="D15" s="251"/>
      <c r="E15" s="251"/>
      <c r="F15" s="251"/>
      <c r="G15" s="251"/>
      <c r="H15" s="251"/>
      <c r="I15" s="251"/>
      <c r="J15" s="251"/>
      <c r="K15" s="251"/>
      <c r="L15" s="251"/>
      <c r="M15" s="2">
        <f t="shared" si="0"/>
        <v>0</v>
      </c>
    </row>
    <row r="16" spans="1:16" ht="16.5" customHeight="1" x14ac:dyDescent="0.25">
      <c r="A16" s="200" t="s">
        <v>371</v>
      </c>
      <c r="B16" s="206"/>
      <c r="C16" s="239"/>
      <c r="D16" s="251"/>
      <c r="E16" s="251"/>
      <c r="F16" s="251"/>
      <c r="G16" s="251"/>
      <c r="H16" s="251">
        <v>190000</v>
      </c>
      <c r="I16" s="251"/>
      <c r="J16" s="251"/>
      <c r="K16" s="251"/>
      <c r="L16" s="251"/>
      <c r="M16" s="2">
        <f t="shared" si="0"/>
        <v>190000</v>
      </c>
    </row>
    <row r="17" spans="1:13" ht="16.5" customHeight="1" x14ac:dyDescent="0.25">
      <c r="A17" s="200" t="s">
        <v>372</v>
      </c>
      <c r="B17" s="206"/>
      <c r="C17" s="239"/>
      <c r="D17" s="251"/>
      <c r="E17" s="251"/>
      <c r="F17" s="251"/>
      <c r="G17" s="251"/>
      <c r="H17" s="251"/>
      <c r="I17" s="251"/>
      <c r="J17" s="251"/>
      <c r="K17" s="251"/>
      <c r="L17" s="251"/>
      <c r="M17" s="2">
        <f t="shared" si="0"/>
        <v>0</v>
      </c>
    </row>
    <row r="18" spans="1:13" ht="16.5" customHeight="1" x14ac:dyDescent="0.25">
      <c r="A18" s="200" t="s">
        <v>373</v>
      </c>
      <c r="B18" s="206"/>
      <c r="C18" s="239"/>
      <c r="D18" s="251"/>
      <c r="E18" s="251"/>
      <c r="F18" s="251"/>
      <c r="G18" s="251"/>
      <c r="H18" s="251"/>
      <c r="I18" s="251"/>
      <c r="J18" s="251"/>
      <c r="K18" s="251"/>
      <c r="L18" s="251"/>
      <c r="M18" s="2">
        <f t="shared" si="0"/>
        <v>0</v>
      </c>
    </row>
    <row r="19" spans="1:13" ht="16.5" customHeight="1" x14ac:dyDescent="0.25">
      <c r="A19" s="200" t="s">
        <v>374</v>
      </c>
      <c r="B19" s="206"/>
      <c r="C19" s="239"/>
      <c r="D19" s="251"/>
      <c r="E19" s="251"/>
      <c r="F19" s="251"/>
      <c r="G19" s="251"/>
      <c r="H19" s="251"/>
      <c r="I19" s="251"/>
      <c r="J19" s="251"/>
      <c r="K19" s="251"/>
      <c r="L19" s="251"/>
      <c r="M19" s="2">
        <f t="shared" si="0"/>
        <v>0</v>
      </c>
    </row>
    <row r="20" spans="1:13" ht="16.5" customHeight="1" x14ac:dyDescent="0.25">
      <c r="A20" s="200" t="s">
        <v>375</v>
      </c>
      <c r="B20" s="206"/>
      <c r="C20" s="239"/>
      <c r="D20" s="251"/>
      <c r="E20" s="251"/>
      <c r="F20" s="251"/>
      <c r="G20" s="251"/>
      <c r="H20" s="251"/>
      <c r="I20" s="251"/>
      <c r="J20" s="251"/>
      <c r="K20" s="251"/>
      <c r="L20" s="251"/>
      <c r="M20" s="2">
        <f t="shared" si="0"/>
        <v>0</v>
      </c>
    </row>
    <row r="21" spans="1:13" ht="16.5" customHeight="1" x14ac:dyDescent="0.25">
      <c r="A21" s="200" t="s">
        <v>376</v>
      </c>
      <c r="B21" s="206"/>
      <c r="C21" s="239"/>
      <c r="D21" s="251"/>
      <c r="E21" s="251"/>
      <c r="F21" s="251"/>
      <c r="G21" s="251"/>
      <c r="H21" s="251"/>
      <c r="I21" s="251"/>
      <c r="J21" s="251"/>
      <c r="K21" s="251"/>
      <c r="L21" s="251"/>
      <c r="M21" s="2">
        <f t="shared" si="0"/>
        <v>0</v>
      </c>
    </row>
    <row r="22" spans="1:13" ht="16.5" customHeight="1" x14ac:dyDescent="0.25">
      <c r="A22" s="200" t="s">
        <v>377</v>
      </c>
      <c r="B22" s="206"/>
      <c r="C22" s="239"/>
      <c r="D22" s="251"/>
      <c r="E22" s="251"/>
      <c r="F22" s="251"/>
      <c r="G22" s="251"/>
      <c r="H22" s="251"/>
      <c r="I22" s="251"/>
      <c r="J22" s="251"/>
      <c r="K22" s="251"/>
      <c r="L22" s="251"/>
      <c r="M22" s="2">
        <f t="shared" si="0"/>
        <v>0</v>
      </c>
    </row>
    <row r="23" spans="1:13" ht="16.5" customHeight="1" x14ac:dyDescent="0.25">
      <c r="A23" s="200" t="s">
        <v>382</v>
      </c>
      <c r="B23" s="206"/>
      <c r="C23" s="239"/>
      <c r="D23" s="251"/>
      <c r="E23" s="251"/>
      <c r="F23" s="251"/>
      <c r="G23" s="251"/>
      <c r="H23" s="251"/>
      <c r="I23" s="251"/>
      <c r="J23" s="251"/>
      <c r="K23" s="251"/>
      <c r="L23" s="251"/>
      <c r="M23" s="2">
        <f t="shared" si="0"/>
        <v>0</v>
      </c>
    </row>
    <row r="24" spans="1:13" ht="16.5" customHeight="1" x14ac:dyDescent="0.25">
      <c r="A24" s="200" t="s">
        <v>380</v>
      </c>
      <c r="B24" s="206"/>
      <c r="C24" s="239"/>
      <c r="D24" s="251"/>
      <c r="E24" s="251"/>
      <c r="F24" s="251"/>
      <c r="G24" s="251"/>
      <c r="H24" s="251"/>
      <c r="I24" s="251"/>
      <c r="J24" s="251"/>
      <c r="K24" s="251"/>
      <c r="L24" s="251"/>
      <c r="M24" s="2">
        <f t="shared" si="0"/>
        <v>0</v>
      </c>
    </row>
    <row r="25" spans="1:13" ht="16.5" customHeight="1" x14ac:dyDescent="0.25">
      <c r="A25" s="200" t="s">
        <v>378</v>
      </c>
      <c r="B25" s="206"/>
      <c r="C25" s="239"/>
      <c r="D25" s="251"/>
      <c r="E25" s="251"/>
      <c r="F25" s="251"/>
      <c r="G25" s="251"/>
      <c r="H25" s="251"/>
      <c r="I25" s="251"/>
      <c r="J25" s="251"/>
      <c r="K25" s="251"/>
      <c r="L25" s="251"/>
      <c r="M25" s="2">
        <f t="shared" si="0"/>
        <v>0</v>
      </c>
    </row>
    <row r="26" spans="1:13" ht="16.5" customHeight="1" x14ac:dyDescent="0.25">
      <c r="A26" s="200" t="s">
        <v>379</v>
      </c>
      <c r="B26" s="206"/>
      <c r="C26" s="239"/>
      <c r="D26" s="251"/>
      <c r="E26" s="251"/>
      <c r="F26" s="251"/>
      <c r="G26" s="251"/>
      <c r="H26" s="251"/>
      <c r="I26" s="251"/>
      <c r="J26" s="251"/>
      <c r="K26" s="251"/>
      <c r="L26" s="251"/>
      <c r="M26" s="2">
        <f t="shared" si="0"/>
        <v>0</v>
      </c>
    </row>
    <row r="27" spans="1:13" ht="16.5" customHeight="1" x14ac:dyDescent="0.25">
      <c r="A27" s="200" t="s">
        <v>383</v>
      </c>
      <c r="B27" s="206"/>
      <c r="C27" s="239"/>
      <c r="D27" s="251"/>
      <c r="E27" s="251"/>
      <c r="F27" s="251"/>
      <c r="G27" s="251"/>
      <c r="H27" s="251"/>
      <c r="I27" s="251"/>
      <c r="J27" s="251"/>
      <c r="K27" s="251"/>
      <c r="L27" s="251"/>
      <c r="M27" s="2">
        <f t="shared" si="0"/>
        <v>0</v>
      </c>
    </row>
    <row r="28" spans="1:13" ht="16.5" customHeight="1" x14ac:dyDescent="0.25">
      <c r="A28" s="207" t="s">
        <v>381</v>
      </c>
      <c r="B28" s="208"/>
      <c r="C28" s="239"/>
      <c r="D28" s="252"/>
      <c r="E28" s="252"/>
      <c r="F28" s="252"/>
      <c r="G28" s="252"/>
      <c r="H28" s="252"/>
      <c r="I28" s="252"/>
      <c r="J28" s="252"/>
      <c r="K28" s="252"/>
      <c r="L28" s="252"/>
      <c r="M28" s="2">
        <f t="shared" si="0"/>
        <v>0</v>
      </c>
    </row>
    <row r="29" spans="1:13" ht="14.25" customHeight="1" x14ac:dyDescent="0.25">
      <c r="A29" s="270" t="s">
        <v>388</v>
      </c>
      <c r="B29" s="271"/>
      <c r="C29" s="210">
        <f>SUM(C12:C28)</f>
        <v>0</v>
      </c>
      <c r="D29" s="211">
        <f>SUM(D12:D28)</f>
        <v>0</v>
      </c>
      <c r="E29" s="211">
        <f t="shared" ref="E29:L29" si="1">SUM(E12:E28)</f>
        <v>0</v>
      </c>
      <c r="F29" s="211">
        <f t="shared" si="1"/>
        <v>0</v>
      </c>
      <c r="G29" s="211">
        <f t="shared" si="1"/>
        <v>0</v>
      </c>
      <c r="H29" s="211">
        <f t="shared" si="1"/>
        <v>190000</v>
      </c>
      <c r="I29" s="211">
        <f t="shared" si="1"/>
        <v>0</v>
      </c>
      <c r="J29" s="211">
        <f t="shared" si="1"/>
        <v>0</v>
      </c>
      <c r="K29" s="211">
        <f t="shared" si="1"/>
        <v>0</v>
      </c>
      <c r="L29" s="211">
        <f t="shared" si="1"/>
        <v>0</v>
      </c>
      <c r="M29" s="211">
        <f>SUM(M12:M28)</f>
        <v>190000</v>
      </c>
    </row>
    <row r="30" spans="1:13" ht="14.25" customHeight="1" x14ac:dyDescent="0.25">
      <c r="A30" s="435" t="s">
        <v>385</v>
      </c>
      <c r="B30" s="436"/>
      <c r="C30" s="239"/>
      <c r="D30" s="205"/>
      <c r="E30" s="205"/>
      <c r="F30" s="205"/>
      <c r="G30" s="205"/>
      <c r="H30" s="205"/>
      <c r="I30" s="205"/>
      <c r="J30" s="205"/>
      <c r="K30" s="205"/>
      <c r="L30" s="205"/>
      <c r="M30" s="203">
        <f>SUM(D30:L30)</f>
        <v>0</v>
      </c>
    </row>
    <row r="31" spans="1:13" ht="14.25" customHeight="1" x14ac:dyDescent="0.25">
      <c r="A31" s="427" t="s">
        <v>386</v>
      </c>
      <c r="B31" s="389"/>
      <c r="C31" s="239"/>
      <c r="D31" s="8"/>
      <c r="E31" s="8"/>
      <c r="F31" s="8"/>
      <c r="G31" s="8"/>
      <c r="H31" s="8"/>
      <c r="I31" s="8"/>
      <c r="J31" s="8"/>
      <c r="K31" s="8"/>
      <c r="L31" s="8"/>
      <c r="M31" s="2">
        <f>SUM(D31:L31)</f>
        <v>0</v>
      </c>
    </row>
    <row r="32" spans="1:13" ht="25.5" customHeight="1" thickBot="1" x14ac:dyDescent="0.3">
      <c r="A32" s="374" t="s">
        <v>398</v>
      </c>
      <c r="B32" s="391"/>
      <c r="C32" s="192">
        <f>SUM(C29:C31)</f>
        <v>0</v>
      </c>
      <c r="D32" s="14">
        <f>SUM(D29:D31)</f>
        <v>0</v>
      </c>
      <c r="E32" s="14">
        <f t="shared" ref="E32:M32" si="2">SUM(E29:E31)</f>
        <v>0</v>
      </c>
      <c r="F32" s="14">
        <f t="shared" si="2"/>
        <v>0</v>
      </c>
      <c r="G32" s="14">
        <f t="shared" si="2"/>
        <v>0</v>
      </c>
      <c r="H32" s="14">
        <f t="shared" si="2"/>
        <v>190000</v>
      </c>
      <c r="I32" s="14">
        <f t="shared" si="2"/>
        <v>0</v>
      </c>
      <c r="J32" s="14">
        <f t="shared" si="2"/>
        <v>0</v>
      </c>
      <c r="K32" s="14">
        <f t="shared" si="2"/>
        <v>0</v>
      </c>
      <c r="L32" s="14">
        <f t="shared" si="2"/>
        <v>0</v>
      </c>
      <c r="M32" s="14">
        <f t="shared" si="2"/>
        <v>190000</v>
      </c>
    </row>
    <row r="33" spans="1:13" s="58" customFormat="1" ht="14.25" customHeight="1" thickBot="1" x14ac:dyDescent="0.3">
      <c r="A33" s="334" t="s">
        <v>128</v>
      </c>
      <c r="B33" s="334"/>
      <c r="C33" s="334"/>
      <c r="D33" s="334"/>
      <c r="E33" s="334"/>
      <c r="F33" s="334"/>
      <c r="G33" s="334"/>
      <c r="H33" s="334"/>
      <c r="I33" s="334"/>
      <c r="J33" s="334"/>
      <c r="K33" s="334"/>
      <c r="L33" s="334"/>
      <c r="M33" s="334"/>
    </row>
    <row r="34" spans="1:13" ht="14.25" customHeight="1" x14ac:dyDescent="0.25">
      <c r="A34" s="428" t="s">
        <v>447</v>
      </c>
      <c r="B34" s="429"/>
      <c r="C34" s="429"/>
      <c r="D34" s="429"/>
      <c r="E34" s="429"/>
      <c r="F34" s="429"/>
      <c r="G34" s="429"/>
      <c r="H34" s="429"/>
      <c r="I34" s="429"/>
      <c r="J34" s="429"/>
      <c r="K34" s="429"/>
      <c r="L34" s="429"/>
      <c r="M34" s="429"/>
    </row>
    <row r="35" spans="1:13" x14ac:dyDescent="0.25">
      <c r="A35" s="430" t="s">
        <v>126</v>
      </c>
      <c r="B35" s="334"/>
      <c r="C35" s="334"/>
      <c r="D35" s="334"/>
      <c r="E35" s="334"/>
      <c r="F35" s="334"/>
      <c r="G35" s="334"/>
      <c r="H35" s="334"/>
      <c r="I35" s="334"/>
      <c r="J35" s="334"/>
      <c r="K35" s="334"/>
      <c r="L35" s="334"/>
      <c r="M35" s="334"/>
    </row>
    <row r="36" spans="1:13" x14ac:dyDescent="0.25">
      <c r="A36" s="431" t="s">
        <v>127</v>
      </c>
      <c r="B36" s="432"/>
      <c r="C36" s="432"/>
      <c r="D36" s="432"/>
      <c r="E36" s="432"/>
      <c r="F36" s="432"/>
      <c r="G36" s="432"/>
      <c r="H36" s="432"/>
      <c r="I36" s="432"/>
      <c r="J36" s="432"/>
      <c r="K36" s="432"/>
      <c r="L36" s="432"/>
      <c r="M36" s="433"/>
    </row>
    <row r="37" spans="1:13" ht="46" x14ac:dyDescent="0.25">
      <c r="A37" s="434" t="s">
        <v>7</v>
      </c>
      <c r="B37" s="412"/>
      <c r="C37" s="10" t="s">
        <v>440</v>
      </c>
      <c r="D37" s="10" t="s">
        <v>136</v>
      </c>
      <c r="E37" s="10" t="s">
        <v>137</v>
      </c>
      <c r="F37" s="10" t="s">
        <v>138</v>
      </c>
      <c r="G37" s="10" t="s">
        <v>139</v>
      </c>
      <c r="H37" s="10" t="s">
        <v>140</v>
      </c>
      <c r="I37" s="10" t="s">
        <v>141</v>
      </c>
      <c r="J37" s="10" t="s">
        <v>142</v>
      </c>
      <c r="K37" s="10" t="s">
        <v>143</v>
      </c>
      <c r="L37" s="10" t="s">
        <v>144</v>
      </c>
      <c r="M37" s="10" t="s">
        <v>135</v>
      </c>
    </row>
    <row r="38" spans="1:13" x14ac:dyDescent="0.25">
      <c r="A38" s="200" t="s">
        <v>367</v>
      </c>
      <c r="B38" s="206"/>
      <c r="C38" s="191"/>
      <c r="D38" s="251"/>
      <c r="E38" s="251"/>
      <c r="F38" s="251"/>
      <c r="G38" s="251"/>
      <c r="H38" s="251"/>
      <c r="I38" s="251"/>
      <c r="J38" s="251"/>
      <c r="K38" s="251"/>
      <c r="L38" s="251"/>
      <c r="M38" s="2">
        <f t="shared" ref="M38:M54" si="3">SUM(D38:L38)</f>
        <v>0</v>
      </c>
    </row>
    <row r="39" spans="1:13" x14ac:dyDescent="0.25">
      <c r="A39" s="200" t="s">
        <v>368</v>
      </c>
      <c r="B39" s="206"/>
      <c r="C39" s="191">
        <v>2</v>
      </c>
      <c r="D39" s="251"/>
      <c r="E39" s="251"/>
      <c r="F39" s="251">
        <v>105000</v>
      </c>
      <c r="G39" s="251"/>
      <c r="H39" s="251"/>
      <c r="I39" s="251"/>
      <c r="J39" s="251"/>
      <c r="K39" s="251">
        <v>105000</v>
      </c>
      <c r="L39" s="251"/>
      <c r="M39" s="2">
        <f t="shared" si="3"/>
        <v>210000</v>
      </c>
    </row>
    <row r="40" spans="1:13" x14ac:dyDescent="0.25">
      <c r="A40" s="200" t="s">
        <v>369</v>
      </c>
      <c r="B40" s="206"/>
      <c r="C40" s="191"/>
      <c r="D40" s="251"/>
      <c r="E40" s="251"/>
      <c r="F40" s="251"/>
      <c r="G40" s="251"/>
      <c r="H40" s="251"/>
      <c r="I40" s="251"/>
      <c r="J40" s="251"/>
      <c r="K40" s="251"/>
      <c r="L40" s="251"/>
      <c r="M40" s="2">
        <f t="shared" si="3"/>
        <v>0</v>
      </c>
    </row>
    <row r="41" spans="1:13" x14ac:dyDescent="0.25">
      <c r="A41" s="200" t="s">
        <v>370</v>
      </c>
      <c r="B41" s="206"/>
      <c r="C41" s="191"/>
      <c r="D41" s="251"/>
      <c r="E41" s="251"/>
      <c r="F41" s="251"/>
      <c r="G41" s="251"/>
      <c r="H41" s="251"/>
      <c r="I41" s="251"/>
      <c r="J41" s="251"/>
      <c r="K41" s="251"/>
      <c r="L41" s="251"/>
      <c r="M41" s="2">
        <f t="shared" si="3"/>
        <v>0</v>
      </c>
    </row>
    <row r="42" spans="1:13" x14ac:dyDescent="0.25">
      <c r="A42" s="200" t="s">
        <v>371</v>
      </c>
      <c r="B42" s="206"/>
      <c r="C42" s="191">
        <v>5</v>
      </c>
      <c r="D42" s="251"/>
      <c r="E42" s="251"/>
      <c r="F42" s="251"/>
      <c r="G42" s="251"/>
      <c r="H42" s="251">
        <v>350000</v>
      </c>
      <c r="I42" s="251"/>
      <c r="J42" s="251"/>
      <c r="K42" s="251"/>
      <c r="L42" s="251"/>
      <c r="M42" s="2">
        <f t="shared" si="3"/>
        <v>350000</v>
      </c>
    </row>
    <row r="43" spans="1:13" x14ac:dyDescent="0.25">
      <c r="A43" s="200" t="s">
        <v>372</v>
      </c>
      <c r="B43" s="206"/>
      <c r="C43" s="191"/>
      <c r="D43" s="251"/>
      <c r="E43" s="251"/>
      <c r="F43" s="251"/>
      <c r="G43" s="251"/>
      <c r="H43" s="251"/>
      <c r="I43" s="251"/>
      <c r="J43" s="251"/>
      <c r="K43" s="251"/>
      <c r="L43" s="251"/>
      <c r="M43" s="2">
        <f t="shared" si="3"/>
        <v>0</v>
      </c>
    </row>
    <row r="44" spans="1:13" x14ac:dyDescent="0.25">
      <c r="A44" s="200" t="s">
        <v>373</v>
      </c>
      <c r="B44" s="206"/>
      <c r="C44" s="191"/>
      <c r="D44" s="251"/>
      <c r="E44" s="251"/>
      <c r="F44" s="251"/>
      <c r="G44" s="251"/>
      <c r="H44" s="251"/>
      <c r="I44" s="251"/>
      <c r="J44" s="251"/>
      <c r="K44" s="251"/>
      <c r="L44" s="251"/>
      <c r="M44" s="2">
        <f t="shared" si="3"/>
        <v>0</v>
      </c>
    </row>
    <row r="45" spans="1:13" x14ac:dyDescent="0.25">
      <c r="A45" s="200" t="s">
        <v>374</v>
      </c>
      <c r="B45" s="206"/>
      <c r="C45" s="191"/>
      <c r="D45" s="251"/>
      <c r="E45" s="251"/>
      <c r="F45" s="251"/>
      <c r="G45" s="251"/>
      <c r="H45" s="251"/>
      <c r="I45" s="251"/>
      <c r="J45" s="251"/>
      <c r="K45" s="251"/>
      <c r="L45" s="251"/>
      <c r="M45" s="2">
        <f t="shared" si="3"/>
        <v>0</v>
      </c>
    </row>
    <row r="46" spans="1:13" x14ac:dyDescent="0.25">
      <c r="A46" s="200" t="s">
        <v>375</v>
      </c>
      <c r="B46" s="206"/>
      <c r="C46" s="191"/>
      <c r="D46" s="251"/>
      <c r="E46" s="251"/>
      <c r="F46" s="251"/>
      <c r="G46" s="251"/>
      <c r="H46" s="251"/>
      <c r="I46" s="251"/>
      <c r="J46" s="251"/>
      <c r="K46" s="251"/>
      <c r="L46" s="251"/>
      <c r="M46" s="2">
        <f t="shared" si="3"/>
        <v>0</v>
      </c>
    </row>
    <row r="47" spans="1:13" x14ac:dyDescent="0.25">
      <c r="A47" s="200" t="s">
        <v>376</v>
      </c>
      <c r="B47" s="206"/>
      <c r="C47" s="191">
        <v>1</v>
      </c>
      <c r="D47" s="251"/>
      <c r="E47" s="251"/>
      <c r="F47" s="251">
        <v>80000</v>
      </c>
      <c r="G47" s="251"/>
      <c r="H47" s="251"/>
      <c r="I47" s="251"/>
      <c r="J47" s="251"/>
      <c r="K47" s="251"/>
      <c r="L47" s="251"/>
      <c r="M47" s="2">
        <f t="shared" si="3"/>
        <v>80000</v>
      </c>
    </row>
    <row r="48" spans="1:13" x14ac:dyDescent="0.25">
      <c r="A48" s="200" t="s">
        <v>377</v>
      </c>
      <c r="B48" s="206"/>
      <c r="C48" s="191">
        <v>11</v>
      </c>
      <c r="D48" s="251"/>
      <c r="E48" s="251"/>
      <c r="F48" s="251">
        <v>650000</v>
      </c>
      <c r="G48" s="251"/>
      <c r="H48" s="251"/>
      <c r="I48" s="251"/>
      <c r="J48" s="251"/>
      <c r="K48" s="251">
        <v>50000</v>
      </c>
      <c r="L48" s="251"/>
      <c r="M48" s="2">
        <f t="shared" si="3"/>
        <v>700000</v>
      </c>
    </row>
    <row r="49" spans="1:13" x14ac:dyDescent="0.25">
      <c r="A49" s="200" t="s">
        <v>382</v>
      </c>
      <c r="B49" s="206"/>
      <c r="C49" s="191">
        <v>1</v>
      </c>
      <c r="D49" s="251"/>
      <c r="E49" s="251"/>
      <c r="F49" s="251">
        <v>90000</v>
      </c>
      <c r="G49" s="251"/>
      <c r="H49" s="251"/>
      <c r="I49" s="251"/>
      <c r="J49" s="251"/>
      <c r="K49" s="251"/>
      <c r="L49" s="251"/>
      <c r="M49" s="2">
        <f t="shared" si="3"/>
        <v>90000</v>
      </c>
    </row>
    <row r="50" spans="1:13" x14ac:dyDescent="0.25">
      <c r="A50" s="200" t="s">
        <v>380</v>
      </c>
      <c r="B50" s="206"/>
      <c r="C50" s="191"/>
      <c r="D50" s="251"/>
      <c r="E50" s="251"/>
      <c r="F50" s="251"/>
      <c r="G50" s="251"/>
      <c r="H50" s="251"/>
      <c r="I50" s="251"/>
      <c r="J50" s="251"/>
      <c r="K50" s="251"/>
      <c r="L50" s="251"/>
      <c r="M50" s="2">
        <f t="shared" si="3"/>
        <v>0</v>
      </c>
    </row>
    <row r="51" spans="1:13" x14ac:dyDescent="0.25">
      <c r="A51" s="200" t="s">
        <v>378</v>
      </c>
      <c r="B51" s="206"/>
      <c r="C51" s="191"/>
      <c r="D51" s="251"/>
      <c r="E51" s="251"/>
      <c r="F51" s="251"/>
      <c r="G51" s="251"/>
      <c r="H51" s="251"/>
      <c r="I51" s="251"/>
      <c r="J51" s="251"/>
      <c r="K51" s="251"/>
      <c r="L51" s="251"/>
      <c r="M51" s="2">
        <f t="shared" si="3"/>
        <v>0</v>
      </c>
    </row>
    <row r="52" spans="1:13" x14ac:dyDescent="0.25">
      <c r="A52" s="200" t="s">
        <v>379</v>
      </c>
      <c r="B52" s="206"/>
      <c r="C52" s="191"/>
      <c r="D52" s="251"/>
      <c r="E52" s="251"/>
      <c r="F52" s="251"/>
      <c r="G52" s="251"/>
      <c r="H52" s="251"/>
      <c r="I52" s="251"/>
      <c r="J52" s="251"/>
      <c r="K52" s="251"/>
      <c r="L52" s="251"/>
      <c r="M52" s="2">
        <f t="shared" si="3"/>
        <v>0</v>
      </c>
    </row>
    <row r="53" spans="1:13" x14ac:dyDescent="0.25">
      <c r="A53" s="200" t="s">
        <v>383</v>
      </c>
      <c r="B53" s="206"/>
      <c r="C53" s="191"/>
      <c r="D53" s="251"/>
      <c r="E53" s="251"/>
      <c r="F53" s="251"/>
      <c r="G53" s="251"/>
      <c r="H53" s="251"/>
      <c r="I53" s="251"/>
      <c r="J53" s="251"/>
      <c r="K53" s="251"/>
      <c r="L53" s="251"/>
      <c r="M53" s="2">
        <f t="shared" si="3"/>
        <v>0</v>
      </c>
    </row>
    <row r="54" spans="1:13" x14ac:dyDescent="0.25">
      <c r="A54" s="207" t="s">
        <v>381</v>
      </c>
      <c r="B54" s="208"/>
      <c r="C54" s="193"/>
      <c r="D54" s="252"/>
      <c r="E54" s="252"/>
      <c r="F54" s="252"/>
      <c r="G54" s="252"/>
      <c r="H54" s="252"/>
      <c r="I54" s="252"/>
      <c r="J54" s="252"/>
      <c r="K54" s="252"/>
      <c r="L54" s="252"/>
      <c r="M54" s="2">
        <f t="shared" si="3"/>
        <v>0</v>
      </c>
    </row>
    <row r="55" spans="1:13" x14ac:dyDescent="0.25">
      <c r="A55" s="270" t="s">
        <v>388</v>
      </c>
      <c r="B55" s="271"/>
      <c r="C55" s="210">
        <f>SUM(C38:C54)</f>
        <v>20</v>
      </c>
      <c r="D55" s="211">
        <f>SUM(D38:D54)</f>
        <v>0</v>
      </c>
      <c r="E55" s="211">
        <f t="shared" ref="E55:L55" si="4">SUM(E38:E54)</f>
        <v>0</v>
      </c>
      <c r="F55" s="211">
        <f t="shared" si="4"/>
        <v>925000</v>
      </c>
      <c r="G55" s="211">
        <f t="shared" si="4"/>
        <v>0</v>
      </c>
      <c r="H55" s="211">
        <f t="shared" si="4"/>
        <v>350000</v>
      </c>
      <c r="I55" s="211">
        <f t="shared" si="4"/>
        <v>0</v>
      </c>
      <c r="J55" s="211">
        <f t="shared" si="4"/>
        <v>0</v>
      </c>
      <c r="K55" s="211">
        <f t="shared" si="4"/>
        <v>155000</v>
      </c>
      <c r="L55" s="211">
        <f t="shared" si="4"/>
        <v>0</v>
      </c>
      <c r="M55" s="211">
        <f>SUM(M38:M54)</f>
        <v>1430000</v>
      </c>
    </row>
    <row r="56" spans="1:13" x14ac:dyDescent="0.25">
      <c r="A56" s="435" t="s">
        <v>385</v>
      </c>
      <c r="B56" s="436"/>
      <c r="C56" s="209"/>
      <c r="D56" s="205"/>
      <c r="E56" s="205"/>
      <c r="F56" s="205"/>
      <c r="G56" s="205"/>
      <c r="H56" s="205"/>
      <c r="I56" s="205"/>
      <c r="J56" s="205"/>
      <c r="K56" s="205"/>
      <c r="L56" s="205"/>
      <c r="M56" s="203">
        <f>SUM(D56:L56)</f>
        <v>0</v>
      </c>
    </row>
    <row r="57" spans="1:13" x14ac:dyDescent="0.25">
      <c r="A57" s="427" t="s">
        <v>386</v>
      </c>
      <c r="B57" s="389"/>
      <c r="C57" s="191"/>
      <c r="D57" s="8"/>
      <c r="E57" s="8"/>
      <c r="F57" s="8"/>
      <c r="G57" s="8"/>
      <c r="H57" s="8"/>
      <c r="I57" s="8"/>
      <c r="J57" s="8"/>
      <c r="K57" s="8"/>
      <c r="L57" s="8"/>
      <c r="M57" s="2">
        <f>SUM(D57:L57)</f>
        <v>0</v>
      </c>
    </row>
    <row r="58" spans="1:13" ht="12" thickBot="1" x14ac:dyDescent="0.3">
      <c r="A58" s="374" t="s">
        <v>398</v>
      </c>
      <c r="B58" s="391"/>
      <c r="C58" s="192">
        <f>SUM(C55:C57)</f>
        <v>20</v>
      </c>
      <c r="D58" s="14">
        <f>SUM(D55:D57)</f>
        <v>0</v>
      </c>
      <c r="E58" s="14">
        <f t="shared" ref="E58:M58" si="5">SUM(E55:E57)</f>
        <v>0</v>
      </c>
      <c r="F58" s="14">
        <f t="shared" si="5"/>
        <v>925000</v>
      </c>
      <c r="G58" s="14">
        <f t="shared" si="5"/>
        <v>0</v>
      </c>
      <c r="H58" s="14">
        <f t="shared" si="5"/>
        <v>350000</v>
      </c>
      <c r="I58" s="14">
        <f t="shared" si="5"/>
        <v>0</v>
      </c>
      <c r="J58" s="14">
        <f t="shared" si="5"/>
        <v>0</v>
      </c>
      <c r="K58" s="14">
        <f t="shared" si="5"/>
        <v>155000</v>
      </c>
      <c r="L58" s="14">
        <f t="shared" si="5"/>
        <v>0</v>
      </c>
      <c r="M58" s="14">
        <f t="shared" si="5"/>
        <v>1430000</v>
      </c>
    </row>
    <row r="59" spans="1:13" ht="12" thickBot="1" x14ac:dyDescent="0.3">
      <c r="A59" s="334" t="s">
        <v>128</v>
      </c>
      <c r="B59" s="334"/>
      <c r="C59" s="334"/>
      <c r="D59" s="334"/>
      <c r="E59" s="334"/>
      <c r="F59" s="334"/>
      <c r="G59" s="334"/>
      <c r="H59" s="334"/>
      <c r="I59" s="334"/>
      <c r="J59" s="334"/>
      <c r="K59" s="334"/>
      <c r="L59" s="334"/>
      <c r="M59" s="334"/>
    </row>
    <row r="60" spans="1:13" x14ac:dyDescent="0.25">
      <c r="A60" s="425" t="s">
        <v>113</v>
      </c>
      <c r="B60" s="426"/>
      <c r="C60" s="426"/>
      <c r="D60" s="426"/>
      <c r="E60" s="426"/>
      <c r="F60" s="426"/>
      <c r="G60" s="426"/>
      <c r="H60" s="426"/>
      <c r="I60" s="426"/>
      <c r="J60" s="426"/>
      <c r="K60" s="426"/>
      <c r="L60" s="426"/>
      <c r="M60" s="426"/>
    </row>
    <row r="61" spans="1:13" x14ac:dyDescent="0.25">
      <c r="A61" s="409" t="s">
        <v>22</v>
      </c>
      <c r="B61" s="410"/>
      <c r="C61" s="410"/>
      <c r="D61" s="410"/>
      <c r="E61" s="410"/>
      <c r="F61" s="410"/>
      <c r="G61" s="410"/>
      <c r="H61" s="410"/>
      <c r="I61" s="410"/>
      <c r="J61" s="410"/>
      <c r="K61" s="410"/>
      <c r="L61" s="410"/>
      <c r="M61" s="410"/>
    </row>
  </sheetData>
  <mergeCells count="26">
    <mergeCell ref="A30:B30"/>
    <mergeCell ref="A1:M1"/>
    <mergeCell ref="A2:M2"/>
    <mergeCell ref="B3:M3"/>
    <mergeCell ref="B4:M4"/>
    <mergeCell ref="B6:M6"/>
    <mergeCell ref="A7:M7"/>
    <mergeCell ref="A8:M8"/>
    <mergeCell ref="A9:M9"/>
    <mergeCell ref="A10:M10"/>
    <mergeCell ref="A11:B11"/>
    <mergeCell ref="A29:B29"/>
    <mergeCell ref="A31:B31"/>
    <mergeCell ref="A32:B32"/>
    <mergeCell ref="A33:M33"/>
    <mergeCell ref="A60:M60"/>
    <mergeCell ref="A61:M61"/>
    <mergeCell ref="A34:M34"/>
    <mergeCell ref="A35:M35"/>
    <mergeCell ref="A36:M36"/>
    <mergeCell ref="A37:B37"/>
    <mergeCell ref="A55:B55"/>
    <mergeCell ref="A56:B56"/>
    <mergeCell ref="A57:B57"/>
    <mergeCell ref="A58:B58"/>
    <mergeCell ref="A59:M59"/>
  </mergeCells>
  <conditionalFormatting sqref="D32:M32 M12:M28 M30:M31 D29:M29">
    <cfRule type="expression" dxfId="182" priority="18">
      <formula>TEXT($P$8,"0000")="TRUE"</formula>
    </cfRule>
  </conditionalFormatting>
  <conditionalFormatting sqref="A29:B32">
    <cfRule type="expression" dxfId="181" priority="17">
      <formula>TEXT(#REF!,"0000")="TRUE"</formula>
    </cfRule>
  </conditionalFormatting>
  <conditionalFormatting sqref="A3 B3:C4">
    <cfRule type="expression" dxfId="180" priority="16">
      <formula>TEXT(#REF!,"0000")="TRUE"</formula>
    </cfRule>
  </conditionalFormatting>
  <conditionalFormatting sqref="B5:M5">
    <cfRule type="expression" dxfId="179" priority="15">
      <formula>#REF!</formula>
    </cfRule>
  </conditionalFormatting>
  <conditionalFormatting sqref="D32:M32">
    <cfRule type="expression" dxfId="178" priority="14">
      <formula>TEXT($P$8,"0000")="TRUE"</formula>
    </cfRule>
  </conditionalFormatting>
  <conditionalFormatting sqref="B5:M5">
    <cfRule type="expression" dxfId="177" priority="13">
      <formula>#REF!</formula>
    </cfRule>
  </conditionalFormatting>
  <conditionalFormatting sqref="A3 B3:C4">
    <cfRule type="expression" dxfId="176" priority="19">
      <formula>#REF!</formula>
    </cfRule>
  </conditionalFormatting>
  <conditionalFormatting sqref="A6:C6 A5 A3 B3:C5">
    <cfRule type="expression" dxfId="175" priority="20">
      <formula>#REF!</formula>
    </cfRule>
  </conditionalFormatting>
  <conditionalFormatting sqref="A28:B28">
    <cfRule type="expression" dxfId="174" priority="12">
      <formula>TEXT(#REF!,"0000")="TRUE"</formula>
    </cfRule>
  </conditionalFormatting>
  <conditionalFormatting sqref="A12:B27">
    <cfRule type="expression" dxfId="173" priority="11">
      <formula>TEXT(#REF!,"0000")="TRUE"</formula>
    </cfRule>
  </conditionalFormatting>
  <conditionalFormatting sqref="D29:M29">
    <cfRule type="expression" dxfId="172" priority="10">
      <formula>TEXT($P$8,"0000")="TRUE"</formula>
    </cfRule>
  </conditionalFormatting>
  <conditionalFormatting sqref="C58:M58 M38:M54 M56:M57 C55:M55">
    <cfRule type="expression" dxfId="171" priority="9">
      <formula>TEXT($P$8,"0000")="TRUE"</formula>
    </cfRule>
  </conditionalFormatting>
  <conditionalFormatting sqref="A55:B58">
    <cfRule type="expression" dxfId="170" priority="8">
      <formula>TEXT(#REF!,"0000")="TRUE"</formula>
    </cfRule>
  </conditionalFormatting>
  <conditionalFormatting sqref="C58:M58">
    <cfRule type="expression" dxfId="169" priority="7">
      <formula>TEXT($P$8,"0000")="TRUE"</formula>
    </cfRule>
  </conditionalFormatting>
  <conditionalFormatting sqref="A54:B54">
    <cfRule type="expression" dxfId="168" priority="6">
      <formula>TEXT(#REF!,"0000")="TRUE"</formula>
    </cfRule>
  </conditionalFormatting>
  <conditionalFormatting sqref="A38:B53">
    <cfRule type="expression" dxfId="167" priority="5">
      <formula>TEXT(#REF!,"0000")="TRUE"</formula>
    </cfRule>
  </conditionalFormatting>
  <conditionalFormatting sqref="C55:M55">
    <cfRule type="expression" dxfId="166" priority="4">
      <formula>TEXT($P$8,"0000")="TRUE"</formula>
    </cfRule>
  </conditionalFormatting>
  <conditionalFormatting sqref="C32 C29">
    <cfRule type="expression" dxfId="165" priority="3">
      <formula>TEXT($P$8,"0000")="TRUE"</formula>
    </cfRule>
  </conditionalFormatting>
  <conditionalFormatting sqref="C32">
    <cfRule type="expression" dxfId="164" priority="2">
      <formula>TEXT($P$8,"0000")="TRUE"</formula>
    </cfRule>
  </conditionalFormatting>
  <conditionalFormatting sqref="C29">
    <cfRule type="expression" dxfId="163" priority="1">
      <formula>TEXT($P$8,"0000")="TRUE"</formula>
    </cfRule>
  </conditionalFormatting>
  <pageMargins left="0.7" right="0.7" top="0.75" bottom="0.75" header="0.3" footer="0.3"/>
  <pageSetup scale="7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E155-31B2-46CC-9099-E39C25084EFF}">
  <sheetPr>
    <tabColor theme="6" tint="0.39997558519241921"/>
  </sheetPr>
  <dimension ref="A1:P92"/>
  <sheetViews>
    <sheetView showGridLines="0" zoomScaleNormal="100" zoomScaleSheetLayoutView="85" workbookViewId="0">
      <selection activeCell="A80" sqref="A80:M90"/>
    </sheetView>
  </sheetViews>
  <sheetFormatPr defaultColWidth="9" defaultRowHeight="11.5" x14ac:dyDescent="0.25"/>
  <cols>
    <col min="1" max="1" width="26.9140625" style="57" customWidth="1"/>
    <col min="2" max="3" width="12.08203125" style="57" customWidth="1"/>
    <col min="4" max="7" width="11.25" style="57" customWidth="1"/>
    <col min="8" max="8" width="13.4140625" style="57" customWidth="1"/>
    <col min="9" max="11" width="11.25" style="57" customWidth="1"/>
    <col min="12" max="13" width="10" style="57" customWidth="1"/>
    <col min="14" max="16384" width="9" style="55"/>
  </cols>
  <sheetData>
    <row r="1" spans="1:16" ht="14.25" customHeight="1" x14ac:dyDescent="0.3">
      <c r="A1" s="437" t="s">
        <v>114</v>
      </c>
      <c r="B1" s="438"/>
      <c r="C1" s="438"/>
      <c r="D1" s="438"/>
      <c r="E1" s="438"/>
      <c r="F1" s="438"/>
      <c r="G1" s="438"/>
      <c r="H1" s="438"/>
      <c r="I1" s="438"/>
      <c r="J1" s="438"/>
      <c r="K1" s="438"/>
      <c r="L1" s="438"/>
      <c r="M1" s="438"/>
      <c r="O1" s="58"/>
      <c r="P1" s="58"/>
    </row>
    <row r="2" spans="1:16" ht="5.25" customHeight="1" x14ac:dyDescent="0.25">
      <c r="A2" s="406" t="s">
        <v>89</v>
      </c>
      <c r="B2" s="407"/>
      <c r="C2" s="407"/>
      <c r="D2" s="407"/>
      <c r="E2" s="407"/>
      <c r="F2" s="407"/>
      <c r="G2" s="407"/>
      <c r="H2" s="407"/>
      <c r="I2" s="407"/>
      <c r="J2" s="407"/>
      <c r="K2" s="407"/>
      <c r="L2" s="407"/>
      <c r="M2" s="408"/>
      <c r="O2" s="58"/>
      <c r="P2" s="58"/>
    </row>
    <row r="3" spans="1:16" ht="14.25" customHeight="1" x14ac:dyDescent="0.25">
      <c r="A3" s="161" t="s">
        <v>21</v>
      </c>
      <c r="B3" s="399">
        <f>IF('Provider Demographics'!$D$3="","",'Provider Demographics'!$D$3)</f>
        <v>1234567</v>
      </c>
      <c r="C3" s="400"/>
      <c r="D3" s="400"/>
      <c r="E3" s="400"/>
      <c r="F3" s="400"/>
      <c r="G3" s="400"/>
      <c r="H3" s="400"/>
      <c r="I3" s="400"/>
      <c r="J3" s="400"/>
      <c r="K3" s="400"/>
      <c r="L3" s="400"/>
      <c r="M3" s="401"/>
      <c r="N3" s="17"/>
      <c r="O3" s="58"/>
      <c r="P3" s="58"/>
    </row>
    <row r="4" spans="1:16" ht="14.25" customHeight="1" x14ac:dyDescent="0.25">
      <c r="A4" s="162" t="s">
        <v>20</v>
      </c>
      <c r="B4" s="346">
        <f>IF('Provider Demographics'!$D$4="","",'Provider Demographics'!$D$4)</f>
        <v>1234567890</v>
      </c>
      <c r="C4" s="347"/>
      <c r="D4" s="347"/>
      <c r="E4" s="347"/>
      <c r="F4" s="347"/>
      <c r="G4" s="347"/>
      <c r="H4" s="347"/>
      <c r="I4" s="347"/>
      <c r="J4" s="347"/>
      <c r="K4" s="347"/>
      <c r="L4" s="347"/>
      <c r="M4" s="402"/>
      <c r="N4" s="17"/>
      <c r="O4" s="58"/>
      <c r="P4" s="58"/>
    </row>
    <row r="5" spans="1:16" ht="14.25" customHeight="1" x14ac:dyDescent="0.25">
      <c r="A5" s="161" t="s">
        <v>10</v>
      </c>
      <c r="B5" s="166" t="s">
        <v>13</v>
      </c>
      <c r="C5" s="189"/>
      <c r="D5" s="167">
        <f>IF('Provider Demographics'!E5="","",'Provider Demographics'!$E$5)</f>
        <v>44743</v>
      </c>
      <c r="E5" s="5" t="s">
        <v>1</v>
      </c>
      <c r="F5" s="167">
        <f>IF('Provider Demographics'!$G$5="","",'Provider Demographics'!$G$5)</f>
        <v>45107</v>
      </c>
      <c r="G5" s="92"/>
      <c r="H5" s="92"/>
      <c r="I5" s="92"/>
      <c r="J5" s="92"/>
      <c r="K5" s="92"/>
      <c r="L5" s="92"/>
      <c r="M5" s="163"/>
      <c r="N5" s="17"/>
    </row>
    <row r="6" spans="1:16" ht="14.25" customHeight="1" x14ac:dyDescent="0.25">
      <c r="A6" s="164" t="s">
        <v>11</v>
      </c>
      <c r="B6" s="439" t="s">
        <v>352</v>
      </c>
      <c r="C6" s="440"/>
      <c r="D6" s="440"/>
      <c r="E6" s="440"/>
      <c r="F6" s="440"/>
      <c r="G6" s="440"/>
      <c r="H6" s="440"/>
      <c r="I6" s="440"/>
      <c r="J6" s="440"/>
      <c r="K6" s="440"/>
      <c r="L6" s="440"/>
      <c r="M6" s="441"/>
      <c r="N6" s="17"/>
    </row>
    <row r="7" spans="1:16" ht="14.25" customHeight="1" thickBot="1" x14ac:dyDescent="0.3">
      <c r="A7" s="334" t="s">
        <v>124</v>
      </c>
      <c r="B7" s="334"/>
      <c r="C7" s="334"/>
      <c r="D7" s="334"/>
      <c r="E7" s="334"/>
      <c r="F7" s="334"/>
      <c r="G7" s="334"/>
      <c r="H7" s="334"/>
      <c r="I7" s="334"/>
      <c r="J7" s="334"/>
      <c r="K7" s="334"/>
      <c r="L7" s="334"/>
      <c r="M7" s="334"/>
      <c r="N7" s="17"/>
    </row>
    <row r="8" spans="1:16" ht="14.25" customHeight="1" x14ac:dyDescent="0.25">
      <c r="A8" s="428" t="s">
        <v>353</v>
      </c>
      <c r="B8" s="429"/>
      <c r="C8" s="429"/>
      <c r="D8" s="429"/>
      <c r="E8" s="429"/>
      <c r="F8" s="429"/>
      <c r="G8" s="429"/>
      <c r="H8" s="429"/>
      <c r="I8" s="429"/>
      <c r="J8" s="429"/>
      <c r="K8" s="429"/>
      <c r="L8" s="429"/>
      <c r="M8" s="429"/>
    </row>
    <row r="9" spans="1:16" ht="1.5" customHeight="1" x14ac:dyDescent="0.25">
      <c r="A9" s="430" t="s">
        <v>126</v>
      </c>
      <c r="B9" s="334"/>
      <c r="C9" s="334"/>
      <c r="D9" s="334"/>
      <c r="E9" s="334"/>
      <c r="F9" s="334"/>
      <c r="G9" s="334"/>
      <c r="H9" s="334"/>
      <c r="I9" s="334"/>
      <c r="J9" s="334"/>
      <c r="K9" s="334"/>
      <c r="L9" s="334"/>
      <c r="M9" s="334"/>
    </row>
    <row r="10" spans="1:16" ht="14.25" customHeight="1" x14ac:dyDescent="0.25">
      <c r="A10" s="431" t="s">
        <v>127</v>
      </c>
      <c r="B10" s="432"/>
      <c r="C10" s="432"/>
      <c r="D10" s="432"/>
      <c r="E10" s="432"/>
      <c r="F10" s="432"/>
      <c r="G10" s="432"/>
      <c r="H10" s="432"/>
      <c r="I10" s="432"/>
      <c r="J10" s="432"/>
      <c r="K10" s="432"/>
      <c r="L10" s="432"/>
      <c r="M10" s="433"/>
    </row>
    <row r="11" spans="1:16" ht="54" customHeight="1" x14ac:dyDescent="0.25">
      <c r="A11" s="434" t="s">
        <v>7</v>
      </c>
      <c r="B11" s="412"/>
      <c r="C11" s="10" t="s">
        <v>440</v>
      </c>
      <c r="D11" s="10" t="s">
        <v>136</v>
      </c>
      <c r="E11" s="10" t="s">
        <v>137</v>
      </c>
      <c r="F11" s="10" t="s">
        <v>138</v>
      </c>
      <c r="G11" s="10" t="s">
        <v>139</v>
      </c>
      <c r="H11" s="10" t="s">
        <v>140</v>
      </c>
      <c r="I11" s="10" t="s">
        <v>141</v>
      </c>
      <c r="J11" s="10" t="s">
        <v>142</v>
      </c>
      <c r="K11" s="10" t="s">
        <v>143</v>
      </c>
      <c r="L11" s="10" t="s">
        <v>144</v>
      </c>
      <c r="M11" s="10" t="s">
        <v>135</v>
      </c>
    </row>
    <row r="12" spans="1:16" ht="16.5" customHeight="1" x14ac:dyDescent="0.25">
      <c r="A12" s="200" t="s">
        <v>367</v>
      </c>
      <c r="B12" s="206"/>
      <c r="C12" s="239">
        <f>'PersonnelChanges23-4'!C12+'PersonnelNeeds25-6'!C12+'PersonnelChanges23-4'!C38+'PersonnelNeeds25-6'!C38</f>
        <v>0.5</v>
      </c>
      <c r="D12" s="248">
        <f>'PersonnelChanges23-4'!D12+'PersonnelNeeds25-6'!D12+'PersonnelChanges23-4'!D38+'PersonnelNeeds25-6'!D38</f>
        <v>7500</v>
      </c>
      <c r="E12" s="248">
        <f>'PersonnelChanges23-4'!E12+'PersonnelNeeds25-6'!E12+'PersonnelChanges23-4'!E38+'PersonnelNeeds25-6'!E38</f>
        <v>0</v>
      </c>
      <c r="F12" s="248">
        <f>'PersonnelChanges23-4'!F12+'PersonnelNeeds25-6'!F12+'PersonnelChanges23-4'!F38+'PersonnelNeeds25-6'!F38</f>
        <v>45000</v>
      </c>
      <c r="G12" s="248">
        <f>'PersonnelChanges23-4'!G12+'PersonnelNeeds25-6'!G12+'PersonnelChanges23-4'!G38+'PersonnelNeeds25-6'!G38</f>
        <v>15000</v>
      </c>
      <c r="H12" s="248">
        <f>'PersonnelChanges23-4'!H12+'PersonnelNeeds25-6'!H12+'PersonnelChanges23-4'!H38+'PersonnelNeeds25-6'!H38</f>
        <v>0</v>
      </c>
      <c r="I12" s="248">
        <f>'PersonnelChanges23-4'!I12+'PersonnelNeeds25-6'!I12+'PersonnelChanges23-4'!I38+'PersonnelNeeds25-6'!I38</f>
        <v>5000</v>
      </c>
      <c r="J12" s="248">
        <f>'PersonnelChanges23-4'!J12+'PersonnelNeeds25-6'!J12+'PersonnelChanges23-4'!J38+'PersonnelNeeds25-6'!J38</f>
        <v>0</v>
      </c>
      <c r="K12" s="248">
        <f>'PersonnelChanges23-4'!K12+'PersonnelNeeds25-6'!K12+'PersonnelChanges23-4'!K38+'PersonnelNeeds25-6'!K38</f>
        <v>167500</v>
      </c>
      <c r="L12" s="248">
        <f>'PersonnelChanges23-4'!L12+'PersonnelNeeds25-6'!L12+'PersonnelChanges23-4'!L38+'PersonnelNeeds25-6'!L38</f>
        <v>0</v>
      </c>
      <c r="M12" s="2">
        <f t="shared" ref="M12:M28" si="0">SUM(D12:L12)</f>
        <v>240000</v>
      </c>
    </row>
    <row r="13" spans="1:16" ht="16.5" customHeight="1" x14ac:dyDescent="0.25">
      <c r="A13" s="200" t="s">
        <v>368</v>
      </c>
      <c r="B13" s="206"/>
      <c r="C13" s="239">
        <f>'PersonnelChanges23-4'!C13+'PersonnelNeeds25-6'!C13+'PersonnelChanges23-4'!C39+'PersonnelNeeds25-6'!C39</f>
        <v>2</v>
      </c>
      <c r="D13" s="248">
        <f>'PersonnelChanges23-4'!D13+'PersonnelNeeds25-6'!D13+'PersonnelChanges23-4'!D39+'PersonnelNeeds25-6'!D39</f>
        <v>5000</v>
      </c>
      <c r="E13" s="248">
        <f>'PersonnelChanges23-4'!E13+'PersonnelNeeds25-6'!E13+'PersonnelChanges23-4'!E39+'PersonnelNeeds25-6'!E39</f>
        <v>0</v>
      </c>
      <c r="F13" s="248">
        <f>'PersonnelChanges23-4'!F13+'PersonnelNeeds25-6'!F13+'PersonnelChanges23-4'!F39+'PersonnelNeeds25-6'!F39</f>
        <v>160000</v>
      </c>
      <c r="G13" s="248">
        <f>'PersonnelChanges23-4'!G13+'PersonnelNeeds25-6'!G13+'PersonnelChanges23-4'!G39+'PersonnelNeeds25-6'!G39</f>
        <v>0</v>
      </c>
      <c r="H13" s="248">
        <f>'PersonnelChanges23-4'!H13+'PersonnelNeeds25-6'!H13+'PersonnelChanges23-4'!H39+'PersonnelNeeds25-6'!H39</f>
        <v>0</v>
      </c>
      <c r="I13" s="248">
        <f>'PersonnelChanges23-4'!I13+'PersonnelNeeds25-6'!I13+'PersonnelChanges23-4'!I39+'PersonnelNeeds25-6'!I39</f>
        <v>2000</v>
      </c>
      <c r="J13" s="248">
        <f>'PersonnelChanges23-4'!J13+'PersonnelNeeds25-6'!J13+'PersonnelChanges23-4'!J39+'PersonnelNeeds25-6'!J39</f>
        <v>0</v>
      </c>
      <c r="K13" s="248">
        <f>'PersonnelChanges23-4'!K13+'PersonnelNeeds25-6'!K13+'PersonnelChanges23-4'!K39+'PersonnelNeeds25-6'!K39</f>
        <v>135000</v>
      </c>
      <c r="L13" s="248">
        <f>'PersonnelChanges23-4'!L13+'PersonnelNeeds25-6'!L13+'PersonnelChanges23-4'!L39+'PersonnelNeeds25-6'!L39</f>
        <v>0</v>
      </c>
      <c r="M13" s="2">
        <f t="shared" si="0"/>
        <v>302000</v>
      </c>
    </row>
    <row r="14" spans="1:16" ht="16.5" customHeight="1" x14ac:dyDescent="0.25">
      <c r="A14" s="200" t="s">
        <v>369</v>
      </c>
      <c r="B14" s="206"/>
      <c r="C14" s="239">
        <f>'PersonnelChanges23-4'!C14+'PersonnelNeeds25-6'!C14+'PersonnelChanges23-4'!C40+'PersonnelNeeds25-6'!C40</f>
        <v>0.5</v>
      </c>
      <c r="D14" s="248">
        <f>'PersonnelChanges23-4'!D14+'PersonnelNeeds25-6'!D14+'PersonnelChanges23-4'!D40+'PersonnelNeeds25-6'!D40</f>
        <v>0</v>
      </c>
      <c r="E14" s="248">
        <f>'PersonnelChanges23-4'!E14+'PersonnelNeeds25-6'!E14+'PersonnelChanges23-4'!E40+'PersonnelNeeds25-6'!E40</f>
        <v>0</v>
      </c>
      <c r="F14" s="248">
        <f>'PersonnelChanges23-4'!F14+'PersonnelNeeds25-6'!F14+'PersonnelChanges23-4'!F40+'PersonnelNeeds25-6'!F40</f>
        <v>0</v>
      </c>
      <c r="G14" s="248">
        <f>'PersonnelChanges23-4'!G14+'PersonnelNeeds25-6'!G14+'PersonnelChanges23-4'!G40+'PersonnelNeeds25-6'!G40</f>
        <v>0</v>
      </c>
      <c r="H14" s="248">
        <f>'PersonnelChanges23-4'!H14+'PersonnelNeeds25-6'!H14+'PersonnelChanges23-4'!H40+'PersonnelNeeds25-6'!H40</f>
        <v>0</v>
      </c>
      <c r="I14" s="248">
        <f>'PersonnelChanges23-4'!I14+'PersonnelNeeds25-6'!I14+'PersonnelChanges23-4'!I40+'PersonnelNeeds25-6'!I40</f>
        <v>0</v>
      </c>
      <c r="J14" s="248">
        <f>'PersonnelChanges23-4'!J14+'PersonnelNeeds25-6'!J14+'PersonnelChanges23-4'!J40+'PersonnelNeeds25-6'!J40</f>
        <v>0</v>
      </c>
      <c r="K14" s="248">
        <f>'PersonnelChanges23-4'!K14+'PersonnelNeeds25-6'!K14+'PersonnelChanges23-4'!K40+'PersonnelNeeds25-6'!K40</f>
        <v>192520</v>
      </c>
      <c r="L14" s="248">
        <f>'PersonnelChanges23-4'!L14+'PersonnelNeeds25-6'!L14+'PersonnelChanges23-4'!L40+'PersonnelNeeds25-6'!L40</f>
        <v>0</v>
      </c>
      <c r="M14" s="2">
        <f t="shared" si="0"/>
        <v>192520</v>
      </c>
    </row>
    <row r="15" spans="1:16" ht="16.5" customHeight="1" x14ac:dyDescent="0.25">
      <c r="A15" s="200" t="s">
        <v>370</v>
      </c>
      <c r="B15" s="206"/>
      <c r="C15" s="239">
        <f>'PersonnelChanges23-4'!C15+'PersonnelNeeds25-6'!C15+'PersonnelChanges23-4'!C41+'PersonnelNeeds25-6'!C41</f>
        <v>0</v>
      </c>
      <c r="D15" s="248">
        <f>'PersonnelChanges23-4'!D15+'PersonnelNeeds25-6'!D15+'PersonnelChanges23-4'!D41+'PersonnelNeeds25-6'!D41</f>
        <v>0</v>
      </c>
      <c r="E15" s="248">
        <f>'PersonnelChanges23-4'!E15+'PersonnelNeeds25-6'!E15+'PersonnelChanges23-4'!E41+'PersonnelNeeds25-6'!E41</f>
        <v>0</v>
      </c>
      <c r="F15" s="248">
        <f>'PersonnelChanges23-4'!F15+'PersonnelNeeds25-6'!F15+'PersonnelChanges23-4'!F41+'PersonnelNeeds25-6'!F41</f>
        <v>0</v>
      </c>
      <c r="G15" s="248">
        <f>'PersonnelChanges23-4'!G15+'PersonnelNeeds25-6'!G15+'PersonnelChanges23-4'!G41+'PersonnelNeeds25-6'!G41</f>
        <v>0</v>
      </c>
      <c r="H15" s="248">
        <f>'PersonnelChanges23-4'!H15+'PersonnelNeeds25-6'!H15+'PersonnelChanges23-4'!H41+'PersonnelNeeds25-6'!H41</f>
        <v>0</v>
      </c>
      <c r="I15" s="248">
        <f>'PersonnelChanges23-4'!I15+'PersonnelNeeds25-6'!I15+'PersonnelChanges23-4'!I41+'PersonnelNeeds25-6'!I41</f>
        <v>0</v>
      </c>
      <c r="J15" s="248">
        <f>'PersonnelChanges23-4'!J15+'PersonnelNeeds25-6'!J15+'PersonnelChanges23-4'!J41+'PersonnelNeeds25-6'!J41</f>
        <v>0</v>
      </c>
      <c r="K15" s="248">
        <f>'PersonnelChanges23-4'!K15+'PersonnelNeeds25-6'!K15+'PersonnelChanges23-4'!K41+'PersonnelNeeds25-6'!K41</f>
        <v>0</v>
      </c>
      <c r="L15" s="248">
        <f>'PersonnelChanges23-4'!L15+'PersonnelNeeds25-6'!L15+'PersonnelChanges23-4'!L41+'PersonnelNeeds25-6'!L41</f>
        <v>0</v>
      </c>
      <c r="M15" s="2">
        <f t="shared" si="0"/>
        <v>0</v>
      </c>
    </row>
    <row r="16" spans="1:16" ht="16.5" customHeight="1" x14ac:dyDescent="0.25">
      <c r="A16" s="200" t="s">
        <v>371</v>
      </c>
      <c r="B16" s="206"/>
      <c r="C16" s="239">
        <f>'PersonnelChanges23-4'!C16+'PersonnelNeeds25-6'!C16+'PersonnelChanges23-4'!C42+'PersonnelNeeds25-6'!C42</f>
        <v>17</v>
      </c>
      <c r="D16" s="248">
        <f>'PersonnelChanges23-4'!D16+'PersonnelNeeds25-6'!D16+'PersonnelChanges23-4'!D42+'PersonnelNeeds25-6'!D42</f>
        <v>7500</v>
      </c>
      <c r="E16" s="248">
        <f>'PersonnelChanges23-4'!E16+'PersonnelNeeds25-6'!E16+'PersonnelChanges23-4'!E42+'PersonnelNeeds25-6'!E42</f>
        <v>0</v>
      </c>
      <c r="F16" s="248">
        <f>'PersonnelChanges23-4'!F16+'PersonnelNeeds25-6'!F16+'PersonnelChanges23-4'!F42+'PersonnelNeeds25-6'!F42</f>
        <v>42500</v>
      </c>
      <c r="G16" s="248">
        <f>'PersonnelChanges23-4'!G16+'PersonnelNeeds25-6'!G16+'PersonnelChanges23-4'!G42+'PersonnelNeeds25-6'!G42</f>
        <v>5000</v>
      </c>
      <c r="H16" s="248">
        <f>'PersonnelChanges23-4'!H16+'PersonnelNeeds25-6'!H16+'PersonnelChanges23-4'!H42+'PersonnelNeeds25-6'!H42</f>
        <v>1180000</v>
      </c>
      <c r="I16" s="248">
        <f>'PersonnelChanges23-4'!I16+'PersonnelNeeds25-6'!I16+'PersonnelChanges23-4'!I42+'PersonnelNeeds25-6'!I42</f>
        <v>0</v>
      </c>
      <c r="J16" s="248">
        <f>'PersonnelChanges23-4'!J16+'PersonnelNeeds25-6'!J16+'PersonnelChanges23-4'!J42+'PersonnelNeeds25-6'!J42</f>
        <v>0</v>
      </c>
      <c r="K16" s="248">
        <f>'PersonnelChanges23-4'!K16+'PersonnelNeeds25-6'!K16+'PersonnelChanges23-4'!K42+'PersonnelNeeds25-6'!K42</f>
        <v>0</v>
      </c>
      <c r="L16" s="248">
        <f>'PersonnelChanges23-4'!L16+'PersonnelNeeds25-6'!L16+'PersonnelChanges23-4'!L42+'PersonnelNeeds25-6'!L42</f>
        <v>0</v>
      </c>
      <c r="M16" s="2">
        <f t="shared" si="0"/>
        <v>1235000</v>
      </c>
    </row>
    <row r="17" spans="1:13" ht="16.5" customHeight="1" x14ac:dyDescent="0.25">
      <c r="A17" s="200" t="s">
        <v>372</v>
      </c>
      <c r="B17" s="206"/>
      <c r="C17" s="239">
        <f>'PersonnelChanges23-4'!C17+'PersonnelNeeds25-6'!C17+'PersonnelChanges23-4'!C43+'PersonnelNeeds25-6'!C43</f>
        <v>3</v>
      </c>
      <c r="D17" s="248">
        <f>'PersonnelChanges23-4'!D17+'PersonnelNeeds25-6'!D17+'PersonnelChanges23-4'!D43+'PersonnelNeeds25-6'!D43</f>
        <v>0</v>
      </c>
      <c r="E17" s="248">
        <f>'PersonnelChanges23-4'!E17+'PersonnelNeeds25-6'!E17+'PersonnelChanges23-4'!E43+'PersonnelNeeds25-6'!E43</f>
        <v>0</v>
      </c>
      <c r="F17" s="248">
        <f>'PersonnelChanges23-4'!F17+'PersonnelNeeds25-6'!F17+'PersonnelChanges23-4'!F43+'PersonnelNeeds25-6'!F43</f>
        <v>0</v>
      </c>
      <c r="G17" s="248">
        <f>'PersonnelChanges23-4'!G17+'PersonnelNeeds25-6'!G17+'PersonnelChanges23-4'!G43+'PersonnelNeeds25-6'!G43</f>
        <v>0</v>
      </c>
      <c r="H17" s="248">
        <f>'PersonnelChanges23-4'!H17+'PersonnelNeeds25-6'!H17+'PersonnelChanges23-4'!H43+'PersonnelNeeds25-6'!H43</f>
        <v>0</v>
      </c>
      <c r="I17" s="248">
        <f>'PersonnelChanges23-4'!I17+'PersonnelNeeds25-6'!I17+'PersonnelChanges23-4'!I43+'PersonnelNeeds25-6'!I43</f>
        <v>0</v>
      </c>
      <c r="J17" s="248">
        <f>'PersonnelChanges23-4'!J17+'PersonnelNeeds25-6'!J17+'PersonnelChanges23-4'!J43+'PersonnelNeeds25-6'!J43</f>
        <v>201250</v>
      </c>
      <c r="K17" s="248">
        <f>'PersonnelChanges23-4'!K17+'PersonnelNeeds25-6'!K17+'PersonnelChanges23-4'!K43+'PersonnelNeeds25-6'!K43</f>
        <v>0</v>
      </c>
      <c r="L17" s="248">
        <f>'PersonnelChanges23-4'!L17+'PersonnelNeeds25-6'!L17+'PersonnelChanges23-4'!L43+'PersonnelNeeds25-6'!L43</f>
        <v>96250</v>
      </c>
      <c r="M17" s="2">
        <f t="shared" si="0"/>
        <v>297500</v>
      </c>
    </row>
    <row r="18" spans="1:13" ht="16.5" customHeight="1" x14ac:dyDescent="0.25">
      <c r="A18" s="200" t="s">
        <v>373</v>
      </c>
      <c r="B18" s="206"/>
      <c r="C18" s="239">
        <f>'PersonnelChanges23-4'!C18+'PersonnelNeeds25-6'!C18+'PersonnelChanges23-4'!C44+'PersonnelNeeds25-6'!C44</f>
        <v>0</v>
      </c>
      <c r="D18" s="248">
        <f>'PersonnelChanges23-4'!D18+'PersonnelNeeds25-6'!D18+'PersonnelChanges23-4'!D44+'PersonnelNeeds25-6'!D44</f>
        <v>0</v>
      </c>
      <c r="E18" s="248">
        <f>'PersonnelChanges23-4'!E18+'PersonnelNeeds25-6'!E18+'PersonnelChanges23-4'!E44+'PersonnelNeeds25-6'!E44</f>
        <v>0</v>
      </c>
      <c r="F18" s="248">
        <f>'PersonnelChanges23-4'!F18+'PersonnelNeeds25-6'!F18+'PersonnelChanges23-4'!F44+'PersonnelNeeds25-6'!F44</f>
        <v>17500</v>
      </c>
      <c r="G18" s="248">
        <f>'PersonnelChanges23-4'!G18+'PersonnelNeeds25-6'!G18+'PersonnelChanges23-4'!G44+'PersonnelNeeds25-6'!G44</f>
        <v>0</v>
      </c>
      <c r="H18" s="248">
        <f>'PersonnelChanges23-4'!H18+'PersonnelNeeds25-6'!H18+'PersonnelChanges23-4'!H44+'PersonnelNeeds25-6'!H44</f>
        <v>21000</v>
      </c>
      <c r="I18" s="248">
        <f>'PersonnelChanges23-4'!I18+'PersonnelNeeds25-6'!I18+'PersonnelChanges23-4'!I44+'PersonnelNeeds25-6'!I44</f>
        <v>0</v>
      </c>
      <c r="J18" s="248">
        <f>'PersonnelChanges23-4'!J18+'PersonnelNeeds25-6'!J18+'PersonnelChanges23-4'!J44+'PersonnelNeeds25-6'!J44</f>
        <v>0</v>
      </c>
      <c r="K18" s="248">
        <f>'PersonnelChanges23-4'!K18+'PersonnelNeeds25-6'!K18+'PersonnelChanges23-4'!K44+'PersonnelNeeds25-6'!K44</f>
        <v>0</v>
      </c>
      <c r="L18" s="248">
        <f>'PersonnelChanges23-4'!L18+'PersonnelNeeds25-6'!L18+'PersonnelChanges23-4'!L44+'PersonnelNeeds25-6'!L44</f>
        <v>0</v>
      </c>
      <c r="M18" s="2">
        <f t="shared" si="0"/>
        <v>38500</v>
      </c>
    </row>
    <row r="19" spans="1:13" ht="16.5" customHeight="1" x14ac:dyDescent="0.25">
      <c r="A19" s="200" t="s">
        <v>374</v>
      </c>
      <c r="B19" s="206"/>
      <c r="C19" s="239">
        <f>'PersonnelChanges23-4'!C19+'PersonnelNeeds25-6'!C19+'PersonnelChanges23-4'!C45+'PersonnelNeeds25-6'!C45</f>
        <v>0</v>
      </c>
      <c r="D19" s="248">
        <f>'PersonnelChanges23-4'!D19+'PersonnelNeeds25-6'!D19+'PersonnelChanges23-4'!D45+'PersonnelNeeds25-6'!D45</f>
        <v>0</v>
      </c>
      <c r="E19" s="248">
        <f>'PersonnelChanges23-4'!E19+'PersonnelNeeds25-6'!E19+'PersonnelChanges23-4'!E45+'PersonnelNeeds25-6'!E45</f>
        <v>0</v>
      </c>
      <c r="F19" s="248">
        <f>'PersonnelChanges23-4'!F19+'PersonnelNeeds25-6'!F19+'PersonnelChanges23-4'!F45+'PersonnelNeeds25-6'!F45</f>
        <v>0</v>
      </c>
      <c r="G19" s="248">
        <f>'PersonnelChanges23-4'!G19+'PersonnelNeeds25-6'!G19+'PersonnelChanges23-4'!G45+'PersonnelNeeds25-6'!G45</f>
        <v>0</v>
      </c>
      <c r="H19" s="248">
        <f>'PersonnelChanges23-4'!H19+'PersonnelNeeds25-6'!H19+'PersonnelChanges23-4'!H45+'PersonnelNeeds25-6'!H45</f>
        <v>4000</v>
      </c>
      <c r="I19" s="248">
        <f>'PersonnelChanges23-4'!I19+'PersonnelNeeds25-6'!I19+'PersonnelChanges23-4'!I45+'PersonnelNeeds25-6'!I45</f>
        <v>0</v>
      </c>
      <c r="J19" s="248">
        <f>'PersonnelChanges23-4'!J19+'PersonnelNeeds25-6'!J19+'PersonnelChanges23-4'!J45+'PersonnelNeeds25-6'!J45</f>
        <v>0</v>
      </c>
      <c r="K19" s="248">
        <f>'PersonnelChanges23-4'!K19+'PersonnelNeeds25-6'!K19+'PersonnelChanges23-4'!K45+'PersonnelNeeds25-6'!K45</f>
        <v>0</v>
      </c>
      <c r="L19" s="248">
        <f>'PersonnelChanges23-4'!L19+'PersonnelNeeds25-6'!L19+'PersonnelChanges23-4'!L45+'PersonnelNeeds25-6'!L45</f>
        <v>0</v>
      </c>
      <c r="M19" s="2">
        <f t="shared" si="0"/>
        <v>4000</v>
      </c>
    </row>
    <row r="20" spans="1:13" ht="16.5" customHeight="1" x14ac:dyDescent="0.25">
      <c r="A20" s="200" t="s">
        <v>375</v>
      </c>
      <c r="B20" s="206"/>
      <c r="C20" s="239">
        <f>'PersonnelChanges23-4'!C20+'PersonnelNeeds25-6'!C20+'PersonnelChanges23-4'!C46+'PersonnelNeeds25-6'!C46</f>
        <v>0</v>
      </c>
      <c r="D20" s="248">
        <f>'PersonnelChanges23-4'!D20+'PersonnelNeeds25-6'!D20+'PersonnelChanges23-4'!D46+'PersonnelNeeds25-6'!D46</f>
        <v>0</v>
      </c>
      <c r="E20" s="248">
        <f>'PersonnelChanges23-4'!E20+'PersonnelNeeds25-6'!E20+'PersonnelChanges23-4'!E46+'PersonnelNeeds25-6'!E46</f>
        <v>0</v>
      </c>
      <c r="F20" s="248">
        <f>'PersonnelChanges23-4'!F20+'PersonnelNeeds25-6'!F20+'PersonnelChanges23-4'!F46+'PersonnelNeeds25-6'!F46</f>
        <v>0</v>
      </c>
      <c r="G20" s="248">
        <f>'PersonnelChanges23-4'!G20+'PersonnelNeeds25-6'!G20+'PersonnelChanges23-4'!G46+'PersonnelNeeds25-6'!G46</f>
        <v>0</v>
      </c>
      <c r="H20" s="248">
        <f>'PersonnelChanges23-4'!H20+'PersonnelNeeds25-6'!H20+'PersonnelChanges23-4'!H46+'PersonnelNeeds25-6'!H46</f>
        <v>2750</v>
      </c>
      <c r="I20" s="248">
        <f>'PersonnelChanges23-4'!I20+'PersonnelNeeds25-6'!I20+'PersonnelChanges23-4'!I46+'PersonnelNeeds25-6'!I46</f>
        <v>0</v>
      </c>
      <c r="J20" s="248">
        <f>'PersonnelChanges23-4'!J20+'PersonnelNeeds25-6'!J20+'PersonnelChanges23-4'!J46+'PersonnelNeeds25-6'!J46</f>
        <v>0</v>
      </c>
      <c r="K20" s="248">
        <f>'PersonnelChanges23-4'!K20+'PersonnelNeeds25-6'!K20+'PersonnelChanges23-4'!K46+'PersonnelNeeds25-6'!K46</f>
        <v>0</v>
      </c>
      <c r="L20" s="248">
        <f>'PersonnelChanges23-4'!L20+'PersonnelNeeds25-6'!L20+'PersonnelChanges23-4'!L46+'PersonnelNeeds25-6'!L46</f>
        <v>0</v>
      </c>
      <c r="M20" s="2">
        <f t="shared" si="0"/>
        <v>2750</v>
      </c>
    </row>
    <row r="21" spans="1:13" ht="16.5" customHeight="1" x14ac:dyDescent="0.25">
      <c r="A21" s="200" t="s">
        <v>376</v>
      </c>
      <c r="B21" s="206"/>
      <c r="C21" s="239">
        <f>'PersonnelChanges23-4'!C21+'PersonnelNeeds25-6'!C21+'PersonnelChanges23-4'!C47+'PersonnelNeeds25-6'!C47</f>
        <v>3</v>
      </c>
      <c r="D21" s="248">
        <f>'PersonnelChanges23-4'!D21+'PersonnelNeeds25-6'!D21+'PersonnelChanges23-4'!D47+'PersonnelNeeds25-6'!D47</f>
        <v>100000</v>
      </c>
      <c r="E21" s="248">
        <f>'PersonnelChanges23-4'!E21+'PersonnelNeeds25-6'!E21+'PersonnelChanges23-4'!E47+'PersonnelNeeds25-6'!E47</f>
        <v>0</v>
      </c>
      <c r="F21" s="248">
        <f>'PersonnelChanges23-4'!F21+'PersonnelNeeds25-6'!F21+'PersonnelChanges23-4'!F47+'PersonnelNeeds25-6'!F47</f>
        <v>240000</v>
      </c>
      <c r="G21" s="248">
        <f>'PersonnelChanges23-4'!G21+'PersonnelNeeds25-6'!G21+'PersonnelChanges23-4'!G47+'PersonnelNeeds25-6'!G47</f>
        <v>0</v>
      </c>
      <c r="H21" s="248">
        <f>'PersonnelChanges23-4'!H21+'PersonnelNeeds25-6'!H21+'PersonnelChanges23-4'!H47+'PersonnelNeeds25-6'!H47</f>
        <v>0</v>
      </c>
      <c r="I21" s="248">
        <f>'PersonnelChanges23-4'!I21+'PersonnelNeeds25-6'!I21+'PersonnelChanges23-4'!I47+'PersonnelNeeds25-6'!I47</f>
        <v>0</v>
      </c>
      <c r="J21" s="248">
        <f>'PersonnelChanges23-4'!J21+'PersonnelNeeds25-6'!J21+'PersonnelChanges23-4'!J47+'PersonnelNeeds25-6'!J47</f>
        <v>0</v>
      </c>
      <c r="K21" s="248">
        <f>'PersonnelChanges23-4'!K21+'PersonnelNeeds25-6'!K21+'PersonnelChanges23-4'!K47+'PersonnelNeeds25-6'!K47</f>
        <v>80000</v>
      </c>
      <c r="L21" s="248">
        <f>'PersonnelChanges23-4'!L21+'PersonnelNeeds25-6'!L21+'PersonnelChanges23-4'!L47+'PersonnelNeeds25-6'!L47</f>
        <v>0</v>
      </c>
      <c r="M21" s="2">
        <f t="shared" si="0"/>
        <v>420000</v>
      </c>
    </row>
    <row r="22" spans="1:13" ht="16.5" customHeight="1" x14ac:dyDescent="0.25">
      <c r="A22" s="200" t="s">
        <v>377</v>
      </c>
      <c r="B22" s="206"/>
      <c r="C22" s="239">
        <f>'PersonnelChanges23-4'!C22+'PersonnelNeeds25-6'!C22+'PersonnelChanges23-4'!C48+'PersonnelNeeds25-6'!C48</f>
        <v>11</v>
      </c>
      <c r="D22" s="248">
        <f>'PersonnelChanges23-4'!D22+'PersonnelNeeds25-6'!D22+'PersonnelChanges23-4'!D48+'PersonnelNeeds25-6'!D48</f>
        <v>30000</v>
      </c>
      <c r="E22" s="248">
        <f>'PersonnelChanges23-4'!E22+'PersonnelNeeds25-6'!E22+'PersonnelChanges23-4'!E48+'PersonnelNeeds25-6'!E48</f>
        <v>0</v>
      </c>
      <c r="F22" s="248">
        <f>'PersonnelChanges23-4'!F22+'PersonnelNeeds25-6'!F22+'PersonnelChanges23-4'!F48+'PersonnelNeeds25-6'!F48</f>
        <v>830000</v>
      </c>
      <c r="G22" s="248">
        <f>'PersonnelChanges23-4'!G22+'PersonnelNeeds25-6'!G22+'PersonnelChanges23-4'!G48+'PersonnelNeeds25-6'!G48</f>
        <v>1500</v>
      </c>
      <c r="H22" s="248">
        <f>'PersonnelChanges23-4'!H22+'PersonnelNeeds25-6'!H22+'PersonnelChanges23-4'!H48+'PersonnelNeeds25-6'!H48</f>
        <v>0</v>
      </c>
      <c r="I22" s="248">
        <f>'PersonnelChanges23-4'!I22+'PersonnelNeeds25-6'!I22+'PersonnelChanges23-4'!I48+'PersonnelNeeds25-6'!I48</f>
        <v>0</v>
      </c>
      <c r="J22" s="248">
        <f>'PersonnelChanges23-4'!J22+'PersonnelNeeds25-6'!J22+'PersonnelChanges23-4'!J48+'PersonnelNeeds25-6'!J48</f>
        <v>0</v>
      </c>
      <c r="K22" s="248">
        <f>'PersonnelChanges23-4'!K22+'PersonnelNeeds25-6'!K22+'PersonnelChanges23-4'!K48+'PersonnelNeeds25-6'!K48</f>
        <v>78500</v>
      </c>
      <c r="L22" s="248">
        <f>'PersonnelChanges23-4'!L22+'PersonnelNeeds25-6'!L22+'PersonnelChanges23-4'!L48+'PersonnelNeeds25-6'!L48</f>
        <v>0</v>
      </c>
      <c r="M22" s="2">
        <f t="shared" si="0"/>
        <v>940000</v>
      </c>
    </row>
    <row r="23" spans="1:13" ht="16.5" customHeight="1" x14ac:dyDescent="0.25">
      <c r="A23" s="200" t="s">
        <v>382</v>
      </c>
      <c r="B23" s="206"/>
      <c r="C23" s="239">
        <f>'PersonnelChanges23-4'!C23+'PersonnelNeeds25-6'!C23+'PersonnelChanges23-4'!C49+'PersonnelNeeds25-6'!C49</f>
        <v>5</v>
      </c>
      <c r="D23" s="248">
        <f>'PersonnelChanges23-4'!D23+'PersonnelNeeds25-6'!D23+'PersonnelChanges23-4'!D49+'PersonnelNeeds25-6'!D49</f>
        <v>25000</v>
      </c>
      <c r="E23" s="248">
        <f>'PersonnelChanges23-4'!E23+'PersonnelNeeds25-6'!E23+'PersonnelChanges23-4'!E49+'PersonnelNeeds25-6'!E49</f>
        <v>0</v>
      </c>
      <c r="F23" s="248">
        <f>'PersonnelChanges23-4'!F23+'PersonnelNeeds25-6'!F23+'PersonnelChanges23-4'!F49+'PersonnelNeeds25-6'!F49</f>
        <v>352500</v>
      </c>
      <c r="G23" s="248">
        <f>'PersonnelChanges23-4'!G23+'PersonnelNeeds25-6'!G23+'PersonnelChanges23-4'!G49+'PersonnelNeeds25-6'!G49</f>
        <v>2500</v>
      </c>
      <c r="H23" s="248">
        <f>'PersonnelChanges23-4'!H23+'PersonnelNeeds25-6'!H23+'PersonnelChanges23-4'!H49+'PersonnelNeeds25-6'!H49</f>
        <v>0</v>
      </c>
      <c r="I23" s="248">
        <f>'PersonnelChanges23-4'!I23+'PersonnelNeeds25-6'!I23+'PersonnelChanges23-4'!I49+'PersonnelNeeds25-6'!I49</f>
        <v>0</v>
      </c>
      <c r="J23" s="248">
        <f>'PersonnelChanges23-4'!J23+'PersonnelNeeds25-6'!J23+'PersonnelChanges23-4'!J49+'PersonnelNeeds25-6'!J49</f>
        <v>0</v>
      </c>
      <c r="K23" s="248">
        <f>'PersonnelChanges23-4'!K23+'PersonnelNeeds25-6'!K23+'PersonnelChanges23-4'!K49+'PersonnelNeeds25-6'!K49</f>
        <v>2500</v>
      </c>
      <c r="L23" s="248">
        <f>'PersonnelChanges23-4'!L23+'PersonnelNeeds25-6'!L23+'PersonnelChanges23-4'!L49+'PersonnelNeeds25-6'!L49</f>
        <v>0</v>
      </c>
      <c r="M23" s="2">
        <f t="shared" si="0"/>
        <v>382500</v>
      </c>
    </row>
    <row r="24" spans="1:13" ht="16.5" customHeight="1" x14ac:dyDescent="0.25">
      <c r="A24" s="200" t="s">
        <v>380</v>
      </c>
      <c r="B24" s="206"/>
      <c r="C24" s="239">
        <f>'PersonnelChanges23-4'!C24+'PersonnelNeeds25-6'!C24+'PersonnelChanges23-4'!C50+'PersonnelNeeds25-6'!C50</f>
        <v>0.5</v>
      </c>
      <c r="D24" s="248">
        <f>'PersonnelChanges23-4'!D24+'PersonnelNeeds25-6'!D24+'PersonnelChanges23-4'!D50+'PersonnelNeeds25-6'!D50</f>
        <v>0</v>
      </c>
      <c r="E24" s="248">
        <f>'PersonnelChanges23-4'!E24+'PersonnelNeeds25-6'!E24+'PersonnelChanges23-4'!E50+'PersonnelNeeds25-6'!E50</f>
        <v>0</v>
      </c>
      <c r="F24" s="248">
        <f>'PersonnelChanges23-4'!F24+'PersonnelNeeds25-6'!F24+'PersonnelChanges23-4'!F50+'PersonnelNeeds25-6'!F50</f>
        <v>0</v>
      </c>
      <c r="G24" s="248">
        <f>'PersonnelChanges23-4'!G24+'PersonnelNeeds25-6'!G24+'PersonnelChanges23-4'!G50+'PersonnelNeeds25-6'!G50</f>
        <v>0</v>
      </c>
      <c r="H24" s="248">
        <f>'PersonnelChanges23-4'!H24+'PersonnelNeeds25-6'!H24+'PersonnelChanges23-4'!H50+'PersonnelNeeds25-6'!H50</f>
        <v>50000</v>
      </c>
      <c r="I24" s="248">
        <f>'PersonnelChanges23-4'!I24+'PersonnelNeeds25-6'!I24+'PersonnelChanges23-4'!I50+'PersonnelNeeds25-6'!I50</f>
        <v>0</v>
      </c>
      <c r="J24" s="248">
        <f>'PersonnelChanges23-4'!J24+'PersonnelNeeds25-6'!J24+'PersonnelChanges23-4'!J50+'PersonnelNeeds25-6'!J50</f>
        <v>0</v>
      </c>
      <c r="K24" s="248">
        <f>'PersonnelChanges23-4'!K24+'PersonnelNeeds25-6'!K24+'PersonnelChanges23-4'!K50+'PersonnelNeeds25-6'!K50</f>
        <v>0</v>
      </c>
      <c r="L24" s="248">
        <f>'PersonnelChanges23-4'!L24+'PersonnelNeeds25-6'!L24+'PersonnelChanges23-4'!L50+'PersonnelNeeds25-6'!L50</f>
        <v>0</v>
      </c>
      <c r="M24" s="2">
        <f t="shared" si="0"/>
        <v>50000</v>
      </c>
    </row>
    <row r="25" spans="1:13" ht="16.5" customHeight="1" x14ac:dyDescent="0.25">
      <c r="A25" s="200" t="s">
        <v>378</v>
      </c>
      <c r="B25" s="206"/>
      <c r="C25" s="239">
        <f>'PersonnelChanges23-4'!C25+'PersonnelNeeds25-6'!C25+'PersonnelChanges23-4'!C51+'PersonnelNeeds25-6'!C51</f>
        <v>0</v>
      </c>
      <c r="D25" s="248">
        <f>'PersonnelChanges23-4'!D25+'PersonnelNeeds25-6'!D25+'PersonnelChanges23-4'!D51+'PersonnelNeeds25-6'!D51</f>
        <v>0</v>
      </c>
      <c r="E25" s="248">
        <f>'PersonnelChanges23-4'!E25+'PersonnelNeeds25-6'!E25+'PersonnelChanges23-4'!E51+'PersonnelNeeds25-6'!E51</f>
        <v>0</v>
      </c>
      <c r="F25" s="248">
        <f>'PersonnelChanges23-4'!F25+'PersonnelNeeds25-6'!F25+'PersonnelChanges23-4'!F51+'PersonnelNeeds25-6'!F51</f>
        <v>0</v>
      </c>
      <c r="G25" s="248">
        <f>'PersonnelChanges23-4'!G25+'PersonnelNeeds25-6'!G25+'PersonnelChanges23-4'!G51+'PersonnelNeeds25-6'!G51</f>
        <v>0</v>
      </c>
      <c r="H25" s="248">
        <f>'PersonnelChanges23-4'!H25+'PersonnelNeeds25-6'!H25+'PersonnelChanges23-4'!H51+'PersonnelNeeds25-6'!H51</f>
        <v>0</v>
      </c>
      <c r="I25" s="248">
        <f>'PersonnelChanges23-4'!I25+'PersonnelNeeds25-6'!I25+'PersonnelChanges23-4'!I51+'PersonnelNeeds25-6'!I51</f>
        <v>0</v>
      </c>
      <c r="J25" s="248">
        <f>'PersonnelChanges23-4'!J25+'PersonnelNeeds25-6'!J25+'PersonnelChanges23-4'!J51+'PersonnelNeeds25-6'!J51</f>
        <v>0</v>
      </c>
      <c r="K25" s="248">
        <f>'PersonnelChanges23-4'!K25+'PersonnelNeeds25-6'!K25+'PersonnelChanges23-4'!K51+'PersonnelNeeds25-6'!K51</f>
        <v>0</v>
      </c>
      <c r="L25" s="248">
        <f>'PersonnelChanges23-4'!L25+'PersonnelNeeds25-6'!L25+'PersonnelChanges23-4'!L51+'PersonnelNeeds25-6'!L51</f>
        <v>0</v>
      </c>
      <c r="M25" s="2">
        <f t="shared" si="0"/>
        <v>0</v>
      </c>
    </row>
    <row r="26" spans="1:13" ht="16.5" customHeight="1" x14ac:dyDescent="0.25">
      <c r="A26" s="200" t="s">
        <v>379</v>
      </c>
      <c r="B26" s="206"/>
      <c r="C26" s="239">
        <f>'PersonnelChanges23-4'!C26+'PersonnelNeeds25-6'!C26+'PersonnelChanges23-4'!C52+'PersonnelNeeds25-6'!C52</f>
        <v>-1</v>
      </c>
      <c r="D26" s="248">
        <f>'PersonnelChanges23-4'!D26+'PersonnelNeeds25-6'!D26+'PersonnelChanges23-4'!D52+'PersonnelNeeds25-6'!D52</f>
        <v>5500</v>
      </c>
      <c r="E26" s="248">
        <f>'PersonnelChanges23-4'!E26+'PersonnelNeeds25-6'!E26+'PersonnelChanges23-4'!E52+'PersonnelNeeds25-6'!E52</f>
        <v>0</v>
      </c>
      <c r="F26" s="248">
        <f>'PersonnelChanges23-4'!F26+'PersonnelNeeds25-6'!F26+'PersonnelChanges23-4'!F52+'PersonnelNeeds25-6'!F52</f>
        <v>-22000</v>
      </c>
      <c r="G26" s="248">
        <f>'PersonnelChanges23-4'!G26+'PersonnelNeeds25-6'!G26+'PersonnelChanges23-4'!G52+'PersonnelNeeds25-6'!G52</f>
        <v>0</v>
      </c>
      <c r="H26" s="248">
        <f>'PersonnelChanges23-4'!H26+'PersonnelNeeds25-6'!H26+'PersonnelChanges23-4'!H52+'PersonnelNeeds25-6'!H52</f>
        <v>0</v>
      </c>
      <c r="I26" s="248">
        <f>'PersonnelChanges23-4'!I26+'PersonnelNeeds25-6'!I26+'PersonnelChanges23-4'!I52+'PersonnelNeeds25-6'!I52</f>
        <v>0</v>
      </c>
      <c r="J26" s="248">
        <f>'PersonnelChanges23-4'!J26+'PersonnelNeeds25-6'!J26+'PersonnelChanges23-4'!J52+'PersonnelNeeds25-6'!J52</f>
        <v>0</v>
      </c>
      <c r="K26" s="248">
        <f>'PersonnelChanges23-4'!K26+'PersonnelNeeds25-6'!K26+'PersonnelChanges23-4'!K52+'PersonnelNeeds25-6'!K52</f>
        <v>0</v>
      </c>
      <c r="L26" s="248">
        <f>'PersonnelChanges23-4'!L26+'PersonnelNeeds25-6'!L26+'PersonnelChanges23-4'!L52+'PersonnelNeeds25-6'!L52</f>
        <v>0</v>
      </c>
      <c r="M26" s="2">
        <f t="shared" si="0"/>
        <v>-16500</v>
      </c>
    </row>
    <row r="27" spans="1:13" ht="16.5" customHeight="1" x14ac:dyDescent="0.25">
      <c r="A27" s="200" t="s">
        <v>383</v>
      </c>
      <c r="B27" s="206"/>
      <c r="C27" s="239">
        <f>'PersonnelChanges23-4'!C27+'PersonnelNeeds25-6'!C27+'PersonnelChanges23-4'!C53+'PersonnelNeeds25-6'!C53</f>
        <v>0</v>
      </c>
      <c r="D27" s="248">
        <f>'PersonnelChanges23-4'!D27+'PersonnelNeeds25-6'!D27+'PersonnelChanges23-4'!D53+'PersonnelNeeds25-6'!D53</f>
        <v>0</v>
      </c>
      <c r="E27" s="248">
        <f>'PersonnelChanges23-4'!E27+'PersonnelNeeds25-6'!E27+'PersonnelChanges23-4'!E53+'PersonnelNeeds25-6'!E53</f>
        <v>7500</v>
      </c>
      <c r="F27" s="248">
        <f>'PersonnelChanges23-4'!F27+'PersonnelNeeds25-6'!F27+'PersonnelChanges23-4'!F53+'PersonnelNeeds25-6'!F53</f>
        <v>0</v>
      </c>
      <c r="G27" s="248">
        <f>'PersonnelChanges23-4'!G27+'PersonnelNeeds25-6'!G27+'PersonnelChanges23-4'!G53+'PersonnelNeeds25-6'!G53</f>
        <v>0</v>
      </c>
      <c r="H27" s="248">
        <f>'PersonnelChanges23-4'!H27+'PersonnelNeeds25-6'!H27+'PersonnelChanges23-4'!H53+'PersonnelNeeds25-6'!H53</f>
        <v>0</v>
      </c>
      <c r="I27" s="248">
        <f>'PersonnelChanges23-4'!I27+'PersonnelNeeds25-6'!I27+'PersonnelChanges23-4'!I53+'PersonnelNeeds25-6'!I53</f>
        <v>0</v>
      </c>
      <c r="J27" s="248">
        <f>'PersonnelChanges23-4'!J27+'PersonnelNeeds25-6'!J27+'PersonnelChanges23-4'!J53+'PersonnelNeeds25-6'!J53</f>
        <v>0</v>
      </c>
      <c r="K27" s="248">
        <f>'PersonnelChanges23-4'!K27+'PersonnelNeeds25-6'!K27+'PersonnelChanges23-4'!K53+'PersonnelNeeds25-6'!K53</f>
        <v>0</v>
      </c>
      <c r="L27" s="248">
        <f>'PersonnelChanges23-4'!L27+'PersonnelNeeds25-6'!L27+'PersonnelChanges23-4'!L53+'PersonnelNeeds25-6'!L53</f>
        <v>0</v>
      </c>
      <c r="M27" s="2">
        <f t="shared" si="0"/>
        <v>7500</v>
      </c>
    </row>
    <row r="28" spans="1:13" ht="16.5" customHeight="1" x14ac:dyDescent="0.25">
      <c r="A28" s="207" t="s">
        <v>381</v>
      </c>
      <c r="B28" s="208"/>
      <c r="C28" s="239">
        <f>'PersonnelChanges23-4'!C28+'PersonnelNeeds25-6'!C28+'PersonnelChanges23-4'!C54+'PersonnelNeeds25-6'!C54</f>
        <v>0</v>
      </c>
      <c r="D28" s="248">
        <f>'PersonnelChanges23-4'!D28+'PersonnelNeeds25-6'!D28+'PersonnelChanges23-4'!D54+'PersonnelNeeds25-6'!D54</f>
        <v>0</v>
      </c>
      <c r="E28" s="248">
        <f>'PersonnelChanges23-4'!E28+'PersonnelNeeds25-6'!E28+'PersonnelChanges23-4'!E54+'PersonnelNeeds25-6'!E54</f>
        <v>0</v>
      </c>
      <c r="F28" s="248">
        <f>'PersonnelChanges23-4'!F28+'PersonnelNeeds25-6'!F28+'PersonnelChanges23-4'!F54+'PersonnelNeeds25-6'!F54</f>
        <v>0</v>
      </c>
      <c r="G28" s="248">
        <f>'PersonnelChanges23-4'!G28+'PersonnelNeeds25-6'!G28+'PersonnelChanges23-4'!G54+'PersonnelNeeds25-6'!G54</f>
        <v>0</v>
      </c>
      <c r="H28" s="248">
        <f>'PersonnelChanges23-4'!H28+'PersonnelNeeds25-6'!H28+'PersonnelChanges23-4'!H54+'PersonnelNeeds25-6'!H54</f>
        <v>0</v>
      </c>
      <c r="I28" s="248">
        <f>'PersonnelChanges23-4'!I28+'PersonnelNeeds25-6'!I28+'PersonnelChanges23-4'!I54+'PersonnelNeeds25-6'!I54</f>
        <v>0</v>
      </c>
      <c r="J28" s="248">
        <f>'PersonnelChanges23-4'!J28+'PersonnelNeeds25-6'!J28+'PersonnelChanges23-4'!J54+'PersonnelNeeds25-6'!J54</f>
        <v>0</v>
      </c>
      <c r="K28" s="248">
        <f>'PersonnelChanges23-4'!K28+'PersonnelNeeds25-6'!K28+'PersonnelChanges23-4'!K54+'PersonnelNeeds25-6'!K54</f>
        <v>0</v>
      </c>
      <c r="L28" s="248">
        <f>'PersonnelChanges23-4'!L28+'PersonnelNeeds25-6'!L28+'PersonnelChanges23-4'!L54+'PersonnelNeeds25-6'!L54</f>
        <v>0</v>
      </c>
      <c r="M28" s="2">
        <f t="shared" si="0"/>
        <v>0</v>
      </c>
    </row>
    <row r="29" spans="1:13" ht="14.25" customHeight="1" x14ac:dyDescent="0.25">
      <c r="A29" s="270" t="s">
        <v>388</v>
      </c>
      <c r="B29" s="271"/>
      <c r="C29" s="210">
        <f>SUM(C12:C28)</f>
        <v>41.5</v>
      </c>
      <c r="D29" s="211">
        <f>SUM(D12:D28)</f>
        <v>180500</v>
      </c>
      <c r="E29" s="211">
        <f t="shared" ref="E29:L29" si="1">SUM(E12:E28)</f>
        <v>7500</v>
      </c>
      <c r="F29" s="211">
        <f t="shared" si="1"/>
        <v>1665500</v>
      </c>
      <c r="G29" s="211">
        <f t="shared" si="1"/>
        <v>24000</v>
      </c>
      <c r="H29" s="211">
        <f t="shared" si="1"/>
        <v>1257750</v>
      </c>
      <c r="I29" s="211">
        <f t="shared" si="1"/>
        <v>7000</v>
      </c>
      <c r="J29" s="211">
        <f t="shared" si="1"/>
        <v>201250</v>
      </c>
      <c r="K29" s="211">
        <f t="shared" si="1"/>
        <v>656020</v>
      </c>
      <c r="L29" s="211">
        <f t="shared" si="1"/>
        <v>96250</v>
      </c>
      <c r="M29" s="211">
        <f>SUM(M12:M28)</f>
        <v>4095770</v>
      </c>
    </row>
    <row r="30" spans="1:13" ht="14.25" customHeight="1" x14ac:dyDescent="0.25">
      <c r="A30" s="435" t="s">
        <v>385</v>
      </c>
      <c r="B30" s="436"/>
      <c r="C30" s="239">
        <f>'PersonnelChanges23-4'!C30+'PersonnelNeeds25-6'!C30+'PersonnelChanges23-4'!C56+'PersonnelNeeds25-6'!C56</f>
        <v>0</v>
      </c>
      <c r="D30" s="248">
        <f>'PersonnelChanges23-4'!D30+'PersonnelNeeds25-6'!D30+'PersonnelChanges23-4'!D56+'PersonnelNeeds25-6'!D56</f>
        <v>52345</v>
      </c>
      <c r="E30" s="248">
        <f>'PersonnelChanges23-4'!E30+'PersonnelNeeds25-6'!E30+'PersonnelChanges23-4'!E56+'PersonnelNeeds25-6'!E56</f>
        <v>2175</v>
      </c>
      <c r="F30" s="248">
        <f>'PersonnelChanges23-4'!F30+'PersonnelNeeds25-6'!F30+'PersonnelChanges23-4'!F56+'PersonnelNeeds25-6'!F56</f>
        <v>214745</v>
      </c>
      <c r="G30" s="248">
        <f>'PersonnelChanges23-4'!G30+'PersonnelNeeds25-6'!G30+'PersonnelChanges23-4'!G56+'PersonnelNeeds25-6'!G56</f>
        <v>6959.9999999999991</v>
      </c>
      <c r="H30" s="248">
        <f>'PersonnelChanges23-4'!H30+'PersonnelNeeds25-6'!H30+'PersonnelChanges23-4'!H56+'PersonnelNeeds25-6'!H56</f>
        <v>208147.5</v>
      </c>
      <c r="I30" s="248">
        <f>'PersonnelChanges23-4'!I30+'PersonnelNeeds25-6'!I30+'PersonnelChanges23-4'!I56+'PersonnelNeeds25-6'!I56</f>
        <v>2029.9999999999998</v>
      </c>
      <c r="J30" s="248">
        <f>'PersonnelChanges23-4'!J30+'PersonnelNeeds25-6'!J30+'PersonnelChanges23-4'!J56+'PersonnelNeeds25-6'!J56</f>
        <v>58362.499999999993</v>
      </c>
      <c r="K30" s="248">
        <f>'PersonnelChanges23-4'!K30+'PersonnelNeeds25-6'!K30+'PersonnelChanges23-4'!K56+'PersonnelNeeds25-6'!K56</f>
        <v>145295.79999999999</v>
      </c>
      <c r="L30" s="248">
        <f>'PersonnelChanges23-4'!L30+'PersonnelNeeds25-6'!L30+'PersonnelChanges23-4'!L56+'PersonnelNeeds25-6'!L56</f>
        <v>27912.499999999996</v>
      </c>
      <c r="M30" s="203">
        <f>SUM(D30:L30)</f>
        <v>717973.3</v>
      </c>
    </row>
    <row r="31" spans="1:13" ht="14.25" customHeight="1" x14ac:dyDescent="0.25">
      <c r="A31" s="427" t="s">
        <v>386</v>
      </c>
      <c r="B31" s="389"/>
      <c r="C31" s="239">
        <f>'PersonnelChanges23-4'!C31+'PersonnelNeeds25-6'!C31+'PersonnelChanges23-4'!C57+'PersonnelNeeds25-6'!C57</f>
        <v>0</v>
      </c>
      <c r="D31" s="248">
        <f>'PersonnelChanges23-4'!D31+'PersonnelNeeds25-6'!D31+'PersonnelChanges23-4'!D57+'PersonnelNeeds25-6'!D57</f>
        <v>0</v>
      </c>
      <c r="E31" s="248">
        <f>'PersonnelChanges23-4'!E31+'PersonnelNeeds25-6'!E31+'PersonnelChanges23-4'!E57+'PersonnelNeeds25-6'!E57</f>
        <v>0</v>
      </c>
      <c r="F31" s="248">
        <f>'PersonnelChanges23-4'!F31+'PersonnelNeeds25-6'!F31+'PersonnelChanges23-4'!F57+'PersonnelNeeds25-6'!F57</f>
        <v>0</v>
      </c>
      <c r="G31" s="248">
        <f>'PersonnelChanges23-4'!G31+'PersonnelNeeds25-6'!G31+'PersonnelChanges23-4'!G57+'PersonnelNeeds25-6'!G57</f>
        <v>0</v>
      </c>
      <c r="H31" s="248">
        <f>'PersonnelChanges23-4'!H31+'PersonnelNeeds25-6'!H31+'PersonnelChanges23-4'!H57+'PersonnelNeeds25-6'!H57</f>
        <v>0</v>
      </c>
      <c r="I31" s="248">
        <f>'PersonnelChanges23-4'!I31+'PersonnelNeeds25-6'!I31+'PersonnelChanges23-4'!I57+'PersonnelNeeds25-6'!I57</f>
        <v>0</v>
      </c>
      <c r="J31" s="248">
        <f>'PersonnelChanges23-4'!J31+'PersonnelNeeds25-6'!J31+'PersonnelChanges23-4'!J57+'PersonnelNeeds25-6'!J57</f>
        <v>0</v>
      </c>
      <c r="K31" s="248">
        <f>'PersonnelChanges23-4'!K31+'PersonnelNeeds25-6'!K31+'PersonnelChanges23-4'!K57+'PersonnelNeeds25-6'!K57</f>
        <v>0</v>
      </c>
      <c r="L31" s="248">
        <f>'PersonnelChanges23-4'!L31+'PersonnelNeeds25-6'!L31+'PersonnelChanges23-4'!L57+'PersonnelNeeds25-6'!L57</f>
        <v>0</v>
      </c>
      <c r="M31" s="2">
        <f>SUM(D31:L31)</f>
        <v>0</v>
      </c>
    </row>
    <row r="32" spans="1:13" ht="25.5" customHeight="1" thickBot="1" x14ac:dyDescent="0.3">
      <c r="A32" s="374" t="s">
        <v>398</v>
      </c>
      <c r="B32" s="391"/>
      <c r="C32" s="192">
        <f>SUM(C29:C31)</f>
        <v>41.5</v>
      </c>
      <c r="D32" s="14">
        <f>SUM(D29:D31)</f>
        <v>232845</v>
      </c>
      <c r="E32" s="14">
        <f t="shared" ref="E32:M32" si="2">SUM(E29:E31)</f>
        <v>9675</v>
      </c>
      <c r="F32" s="14">
        <f t="shared" si="2"/>
        <v>1880245</v>
      </c>
      <c r="G32" s="14">
        <f t="shared" si="2"/>
        <v>30960</v>
      </c>
      <c r="H32" s="14">
        <f t="shared" si="2"/>
        <v>1465897.5</v>
      </c>
      <c r="I32" s="14">
        <f t="shared" si="2"/>
        <v>9030</v>
      </c>
      <c r="J32" s="14">
        <f t="shared" si="2"/>
        <v>259612.5</v>
      </c>
      <c r="K32" s="14">
        <f t="shared" si="2"/>
        <v>801315.8</v>
      </c>
      <c r="L32" s="14">
        <f t="shared" si="2"/>
        <v>124162.5</v>
      </c>
      <c r="M32" s="14">
        <f t="shared" si="2"/>
        <v>4813743.3</v>
      </c>
    </row>
    <row r="33" spans="1:16" s="58" customFormat="1" ht="14.25" customHeight="1" x14ac:dyDescent="0.25">
      <c r="A33" s="334" t="s">
        <v>128</v>
      </c>
      <c r="B33" s="334"/>
      <c r="C33" s="334"/>
      <c r="D33" s="334"/>
      <c r="E33" s="334"/>
      <c r="F33" s="334"/>
      <c r="G33" s="334"/>
      <c r="H33" s="334"/>
      <c r="I33" s="334"/>
      <c r="J33" s="334"/>
      <c r="K33" s="334"/>
      <c r="L33" s="334"/>
      <c r="M33" s="334"/>
    </row>
    <row r="34" spans="1:16" s="58" customFormat="1" ht="14.25" customHeight="1" x14ac:dyDescent="0.25">
      <c r="A34" s="456" t="s">
        <v>354</v>
      </c>
      <c r="B34" s="457"/>
      <c r="C34" s="457"/>
      <c r="D34" s="457"/>
      <c r="E34" s="457"/>
      <c r="F34" s="457"/>
      <c r="G34" s="457"/>
      <c r="H34" s="457"/>
      <c r="I34" s="457"/>
      <c r="J34" s="457"/>
      <c r="K34" s="457"/>
      <c r="L34" s="457"/>
      <c r="M34" s="458"/>
    </row>
    <row r="35" spans="1:16" s="58" customFormat="1" ht="54" customHeight="1" x14ac:dyDescent="0.25">
      <c r="A35" s="453" t="s">
        <v>7</v>
      </c>
      <c r="B35" s="366"/>
      <c r="C35" s="10" t="s">
        <v>440</v>
      </c>
      <c r="D35" s="10" t="s">
        <v>136</v>
      </c>
      <c r="E35" s="10" t="s">
        <v>137</v>
      </c>
      <c r="F35" s="10" t="s">
        <v>138</v>
      </c>
      <c r="G35" s="10" t="s">
        <v>139</v>
      </c>
      <c r="H35" s="10" t="s">
        <v>140</v>
      </c>
      <c r="I35" s="10" t="s">
        <v>141</v>
      </c>
      <c r="J35" s="10" t="s">
        <v>142</v>
      </c>
      <c r="K35" s="10" t="s">
        <v>143</v>
      </c>
      <c r="L35" s="10" t="s">
        <v>144</v>
      </c>
      <c r="M35" s="10" t="s">
        <v>135</v>
      </c>
    </row>
    <row r="36" spans="1:16" ht="14.25" customHeight="1" x14ac:dyDescent="0.25">
      <c r="A36" s="279" t="s">
        <v>389</v>
      </c>
      <c r="B36" s="357"/>
      <c r="C36" s="193"/>
      <c r="D36" s="21"/>
      <c r="E36" s="21"/>
      <c r="F36" s="21"/>
      <c r="G36" s="21"/>
      <c r="H36" s="21"/>
      <c r="I36" s="21"/>
      <c r="J36" s="21"/>
      <c r="K36" s="21"/>
      <c r="L36" s="21"/>
      <c r="M36" s="2">
        <f>SUM(D36:L36)</f>
        <v>0</v>
      </c>
      <c r="O36" s="57"/>
      <c r="P36" s="59"/>
    </row>
    <row r="37" spans="1:16" ht="25.5" customHeight="1" thickBot="1" x14ac:dyDescent="0.3">
      <c r="A37" s="363" t="s">
        <v>390</v>
      </c>
      <c r="B37" s="422"/>
      <c r="C37" s="194"/>
      <c r="D37" s="20"/>
      <c r="E37" s="20"/>
      <c r="F37" s="20"/>
      <c r="G37" s="20"/>
      <c r="H37" s="20"/>
      <c r="I37" s="20"/>
      <c r="J37" s="20"/>
      <c r="K37" s="20"/>
      <c r="L37" s="20"/>
      <c r="M37" s="11">
        <f>SUM(D37:L37)</f>
        <v>0</v>
      </c>
      <c r="O37" s="60"/>
    </row>
    <row r="38" spans="1:16" ht="25.5" customHeight="1" thickBot="1" x14ac:dyDescent="0.3">
      <c r="A38" s="423" t="s">
        <v>399</v>
      </c>
      <c r="B38" s="424"/>
      <c r="C38" s="192">
        <f t="shared" ref="C38" si="3">SUM(C36:C37)</f>
        <v>0</v>
      </c>
      <c r="D38" s="14">
        <f t="shared" ref="D38:M38" si="4">SUM(D36:D37)</f>
        <v>0</v>
      </c>
      <c r="E38" s="14">
        <f t="shared" si="4"/>
        <v>0</v>
      </c>
      <c r="F38" s="14">
        <f t="shared" si="4"/>
        <v>0</v>
      </c>
      <c r="G38" s="14">
        <f t="shared" si="4"/>
        <v>0</v>
      </c>
      <c r="H38" s="14">
        <f t="shared" si="4"/>
        <v>0</v>
      </c>
      <c r="I38" s="14">
        <f t="shared" si="4"/>
        <v>0</v>
      </c>
      <c r="J38" s="14">
        <f t="shared" si="4"/>
        <v>0</v>
      </c>
      <c r="K38" s="14">
        <f t="shared" si="4"/>
        <v>0</v>
      </c>
      <c r="L38" s="14">
        <f t="shared" si="4"/>
        <v>0</v>
      </c>
      <c r="M38" s="14">
        <f t="shared" si="4"/>
        <v>0</v>
      </c>
    </row>
    <row r="39" spans="1:16" s="58" customFormat="1" ht="14.25" customHeight="1" x14ac:dyDescent="0.25">
      <c r="A39" s="334" t="s">
        <v>130</v>
      </c>
      <c r="B39" s="334"/>
      <c r="C39" s="334"/>
      <c r="D39" s="334"/>
      <c r="E39" s="334"/>
      <c r="F39" s="334"/>
      <c r="G39" s="334"/>
      <c r="H39" s="334"/>
      <c r="I39" s="334"/>
      <c r="J39" s="334"/>
      <c r="K39" s="334"/>
      <c r="L39" s="334"/>
      <c r="M39" s="334"/>
      <c r="N39" s="56"/>
    </row>
    <row r="40" spans="1:16" ht="14.25" customHeight="1" x14ac:dyDescent="0.25">
      <c r="A40" s="442" t="s">
        <v>355</v>
      </c>
      <c r="B40" s="443"/>
      <c r="C40" s="443"/>
      <c r="D40" s="443"/>
      <c r="E40" s="443"/>
      <c r="F40" s="443"/>
      <c r="G40" s="443"/>
      <c r="H40" s="443"/>
      <c r="I40" s="443"/>
      <c r="J40" s="443"/>
      <c r="K40" s="443"/>
      <c r="L40" s="443"/>
      <c r="M40" s="444"/>
    </row>
    <row r="41" spans="1:16" ht="54" customHeight="1" x14ac:dyDescent="0.25">
      <c r="A41" s="453" t="s">
        <v>7</v>
      </c>
      <c r="B41" s="366"/>
      <c r="C41" s="10" t="s">
        <v>440</v>
      </c>
      <c r="D41" s="10" t="s">
        <v>136</v>
      </c>
      <c r="E41" s="10" t="s">
        <v>137</v>
      </c>
      <c r="F41" s="10" t="s">
        <v>138</v>
      </c>
      <c r="G41" s="10" t="s">
        <v>139</v>
      </c>
      <c r="H41" s="10" t="s">
        <v>140</v>
      </c>
      <c r="I41" s="10" t="s">
        <v>141</v>
      </c>
      <c r="J41" s="10" t="s">
        <v>142</v>
      </c>
      <c r="K41" s="10" t="s">
        <v>143</v>
      </c>
      <c r="L41" s="10" t="s">
        <v>144</v>
      </c>
      <c r="M41" s="10" t="s">
        <v>135</v>
      </c>
    </row>
    <row r="42" spans="1:16" ht="14.25" customHeight="1" x14ac:dyDescent="0.25">
      <c r="A42" s="281" t="s">
        <v>391</v>
      </c>
      <c r="B42" s="392"/>
      <c r="C42" s="191"/>
      <c r="D42" s="8"/>
      <c r="E42" s="8"/>
      <c r="F42" s="8"/>
      <c r="G42" s="8"/>
      <c r="H42" s="8"/>
      <c r="I42" s="8"/>
      <c r="J42" s="8"/>
      <c r="K42" s="8"/>
      <c r="L42" s="8"/>
      <c r="M42" s="2">
        <f t="shared" ref="M42:M47" si="5">SUM(D42:L42)</f>
        <v>0</v>
      </c>
    </row>
    <row r="43" spans="1:16" ht="14.25" customHeight="1" x14ac:dyDescent="0.25">
      <c r="A43" s="281" t="s">
        <v>392</v>
      </c>
      <c r="B43" s="392"/>
      <c r="C43" s="191"/>
      <c r="D43" s="8"/>
      <c r="E43" s="8"/>
      <c r="F43" s="8"/>
      <c r="G43" s="8"/>
      <c r="H43" s="8"/>
      <c r="I43" s="8"/>
      <c r="J43" s="8"/>
      <c r="K43" s="8"/>
      <c r="L43" s="8"/>
      <c r="M43" s="2">
        <f t="shared" si="5"/>
        <v>0</v>
      </c>
    </row>
    <row r="44" spans="1:16" ht="14.25" customHeight="1" x14ac:dyDescent="0.25">
      <c r="A44" s="281" t="s">
        <v>393</v>
      </c>
      <c r="B44" s="392"/>
      <c r="C44" s="191"/>
      <c r="D44" s="8"/>
      <c r="E44" s="8"/>
      <c r="F44" s="8"/>
      <c r="G44" s="8"/>
      <c r="H44" s="8"/>
      <c r="I44" s="8"/>
      <c r="J44" s="8"/>
      <c r="K44" s="8"/>
      <c r="L44" s="8"/>
      <c r="M44" s="2">
        <f t="shared" si="5"/>
        <v>0</v>
      </c>
    </row>
    <row r="45" spans="1:16" ht="14.25" customHeight="1" x14ac:dyDescent="0.25">
      <c r="A45" s="281" t="s">
        <v>394</v>
      </c>
      <c r="B45" s="392"/>
      <c r="C45" s="191"/>
      <c r="D45" s="8"/>
      <c r="E45" s="8"/>
      <c r="F45" s="8"/>
      <c r="G45" s="8"/>
      <c r="H45" s="8"/>
      <c r="I45" s="8"/>
      <c r="J45" s="8"/>
      <c r="K45" s="8"/>
      <c r="L45" s="8"/>
      <c r="M45" s="2">
        <f t="shared" si="5"/>
        <v>0</v>
      </c>
    </row>
    <row r="46" spans="1:16" ht="14.25" customHeight="1" x14ac:dyDescent="0.25">
      <c r="A46" s="281" t="s">
        <v>395</v>
      </c>
      <c r="B46" s="392"/>
      <c r="C46" s="191"/>
      <c r="D46" s="8"/>
      <c r="E46" s="8"/>
      <c r="F46" s="8"/>
      <c r="G46" s="8"/>
      <c r="H46" s="8"/>
      <c r="I46" s="8"/>
      <c r="J46" s="8"/>
      <c r="K46" s="8"/>
      <c r="L46" s="8"/>
      <c r="M46" s="2">
        <f t="shared" si="5"/>
        <v>0</v>
      </c>
    </row>
    <row r="47" spans="1:16" ht="36.75" customHeight="1" thickBot="1" x14ac:dyDescent="0.3">
      <c r="A47" s="385" t="s">
        <v>396</v>
      </c>
      <c r="B47" s="386"/>
      <c r="C47" s="191"/>
      <c r="D47" s="8"/>
      <c r="E47" s="8"/>
      <c r="F47" s="8"/>
      <c r="G47" s="8"/>
      <c r="H47" s="8"/>
      <c r="I47" s="8"/>
      <c r="J47" s="8"/>
      <c r="K47" s="8"/>
      <c r="L47" s="8"/>
      <c r="M47" s="11">
        <f t="shared" si="5"/>
        <v>0</v>
      </c>
    </row>
    <row r="48" spans="1:16" ht="25.5" customHeight="1" thickBot="1" x14ac:dyDescent="0.3">
      <c r="A48" s="380" t="s">
        <v>397</v>
      </c>
      <c r="B48" s="383"/>
      <c r="C48" s="195">
        <f t="shared" ref="C48" si="6">SUM(C42:C47)</f>
        <v>0</v>
      </c>
      <c r="D48" s="3">
        <f t="shared" ref="D48:M48" si="7">SUM(D42:D47)</f>
        <v>0</v>
      </c>
      <c r="E48" s="3">
        <f t="shared" si="7"/>
        <v>0</v>
      </c>
      <c r="F48" s="3">
        <f t="shared" si="7"/>
        <v>0</v>
      </c>
      <c r="G48" s="3">
        <f t="shared" si="7"/>
        <v>0</v>
      </c>
      <c r="H48" s="3">
        <f t="shared" si="7"/>
        <v>0</v>
      </c>
      <c r="I48" s="3">
        <f t="shared" si="7"/>
        <v>0</v>
      </c>
      <c r="J48" s="3">
        <f t="shared" si="7"/>
        <v>0</v>
      </c>
      <c r="K48" s="3">
        <f t="shared" si="7"/>
        <v>0</v>
      </c>
      <c r="L48" s="3">
        <f t="shared" si="7"/>
        <v>0</v>
      </c>
      <c r="M48" s="3">
        <f t="shared" si="7"/>
        <v>0</v>
      </c>
    </row>
    <row r="49" spans="1:14" ht="37.5" customHeight="1" thickTop="1" thickBot="1" x14ac:dyDescent="0.3">
      <c r="A49" s="376" t="s">
        <v>400</v>
      </c>
      <c r="B49" s="384"/>
      <c r="C49" s="196">
        <f t="shared" ref="C49" si="8">SUM(C32,C38,C48)</f>
        <v>41.5</v>
      </c>
      <c r="D49" s="15">
        <f t="shared" ref="D49:M49" si="9">SUM(D32,D38,D48)</f>
        <v>232845</v>
      </c>
      <c r="E49" s="15">
        <f t="shared" si="9"/>
        <v>9675</v>
      </c>
      <c r="F49" s="15">
        <f t="shared" si="9"/>
        <v>1880245</v>
      </c>
      <c r="G49" s="15">
        <f t="shared" si="9"/>
        <v>30960</v>
      </c>
      <c r="H49" s="15">
        <f t="shared" si="9"/>
        <v>1465897.5</v>
      </c>
      <c r="I49" s="15">
        <f t="shared" si="9"/>
        <v>9030</v>
      </c>
      <c r="J49" s="15">
        <f t="shared" si="9"/>
        <v>259612.5</v>
      </c>
      <c r="K49" s="15">
        <f t="shared" si="9"/>
        <v>801315.8</v>
      </c>
      <c r="L49" s="15">
        <f t="shared" si="9"/>
        <v>124162.5</v>
      </c>
      <c r="M49" s="15">
        <f t="shared" si="9"/>
        <v>4813743.3</v>
      </c>
    </row>
    <row r="50" spans="1:14" ht="12" thickBot="1" x14ac:dyDescent="0.3">
      <c r="A50" s="387" t="s">
        <v>145</v>
      </c>
      <c r="B50" s="387"/>
      <c r="C50" s="175"/>
      <c r="D50" s="93">
        <f>IFERROR(D49/$M$49,0)</f>
        <v>4.8370880100731588E-2</v>
      </c>
      <c r="E50" s="93">
        <f t="shared" ref="E50:M50" si="10">IFERROR(E49/$M$49,0)</f>
        <v>2.0098703642963266E-3</v>
      </c>
      <c r="F50" s="93">
        <f t="shared" si="10"/>
        <v>0.39059934915931227</v>
      </c>
      <c r="G50" s="93">
        <f t="shared" si="10"/>
        <v>6.4315851657482442E-3</v>
      </c>
      <c r="H50" s="93">
        <f t="shared" si="10"/>
        <v>0.3045234048936511</v>
      </c>
      <c r="I50" s="93">
        <f t="shared" si="10"/>
        <v>1.8758790066765712E-3</v>
      </c>
      <c r="J50" s="93">
        <f t="shared" si="10"/>
        <v>5.3931521441951423E-2</v>
      </c>
      <c r="K50" s="93">
        <f t="shared" si="10"/>
        <v>0.16646417352582971</v>
      </c>
      <c r="L50" s="93">
        <f t="shared" si="10"/>
        <v>2.5793336341802857E-2</v>
      </c>
      <c r="M50" s="93">
        <f t="shared" si="10"/>
        <v>1</v>
      </c>
    </row>
    <row r="51" spans="1:14" ht="12" thickBot="1" x14ac:dyDescent="0.3">
      <c r="A51" s="327" t="s">
        <v>92</v>
      </c>
      <c r="B51" s="327"/>
      <c r="C51" s="327"/>
      <c r="D51" s="327"/>
      <c r="E51" s="327"/>
      <c r="F51" s="327"/>
      <c r="G51" s="327"/>
      <c r="H51" s="327"/>
      <c r="I51" s="327"/>
      <c r="J51" s="327"/>
      <c r="K51" s="327"/>
      <c r="L51" s="327"/>
      <c r="M51" s="327"/>
      <c r="N51" s="54"/>
    </row>
    <row r="52" spans="1:14" ht="14.25" customHeight="1" x14ac:dyDescent="0.25">
      <c r="A52" s="454" t="s">
        <v>356</v>
      </c>
      <c r="B52" s="455"/>
      <c r="C52" s="455"/>
      <c r="D52" s="455"/>
      <c r="E52" s="455"/>
      <c r="F52" s="455"/>
      <c r="G52" s="455"/>
      <c r="H52" s="455"/>
      <c r="I52" s="455"/>
      <c r="J52" s="455"/>
      <c r="K52" s="455"/>
      <c r="L52" s="455"/>
      <c r="M52" s="455"/>
      <c r="N52" s="61"/>
    </row>
    <row r="53" spans="1:14" ht="3" customHeight="1" x14ac:dyDescent="0.25">
      <c r="A53" s="449" t="s">
        <v>93</v>
      </c>
      <c r="B53" s="450"/>
      <c r="C53" s="450"/>
      <c r="D53" s="450"/>
      <c r="E53" s="450"/>
      <c r="F53" s="450"/>
      <c r="G53" s="450"/>
      <c r="H53" s="450"/>
      <c r="I53" s="450"/>
      <c r="J53" s="450"/>
      <c r="K53" s="450"/>
      <c r="L53" s="450"/>
      <c r="M53" s="451"/>
      <c r="N53" s="61"/>
    </row>
    <row r="54" spans="1:14" ht="14.25" customHeight="1" x14ac:dyDescent="0.25">
      <c r="A54" s="360" t="s">
        <v>358</v>
      </c>
      <c r="B54" s="361"/>
      <c r="C54" s="361"/>
      <c r="D54" s="361"/>
      <c r="E54" s="361"/>
      <c r="F54" s="361"/>
      <c r="G54" s="361"/>
      <c r="H54" s="361"/>
      <c r="I54" s="361"/>
      <c r="J54" s="361"/>
      <c r="K54" s="361"/>
      <c r="L54" s="361"/>
      <c r="M54" s="362"/>
    </row>
    <row r="55" spans="1:14" ht="54" customHeight="1" x14ac:dyDescent="0.25">
      <c r="A55" s="445" t="s">
        <v>7</v>
      </c>
      <c r="B55" s="446"/>
      <c r="C55" s="179"/>
      <c r="D55" s="165" t="s">
        <v>136</v>
      </c>
      <c r="E55" s="165" t="s">
        <v>137</v>
      </c>
      <c r="F55" s="165" t="s">
        <v>138</v>
      </c>
      <c r="G55" s="165" t="s">
        <v>139</v>
      </c>
      <c r="H55" s="165" t="s">
        <v>140</v>
      </c>
      <c r="I55" s="165" t="s">
        <v>141</v>
      </c>
      <c r="J55" s="165" t="s">
        <v>142</v>
      </c>
      <c r="K55" s="165" t="s">
        <v>143</v>
      </c>
      <c r="L55" s="165" t="s">
        <v>144</v>
      </c>
      <c r="M55" s="165" t="s">
        <v>135</v>
      </c>
    </row>
    <row r="56" spans="1:14" ht="14.25" customHeight="1" x14ac:dyDescent="0.25">
      <c r="A56" s="279" t="s">
        <v>401</v>
      </c>
      <c r="B56" s="280"/>
      <c r="C56" s="172"/>
      <c r="D56" s="115"/>
      <c r="E56" s="115"/>
      <c r="F56" s="115"/>
      <c r="G56" s="115"/>
      <c r="H56" s="115"/>
      <c r="I56" s="115"/>
      <c r="J56" s="115"/>
      <c r="K56" s="115"/>
      <c r="L56" s="115"/>
      <c r="M56" s="117"/>
    </row>
    <row r="57" spans="1:14" ht="14.25" customHeight="1" x14ac:dyDescent="0.25">
      <c r="A57" s="279" t="s">
        <v>402</v>
      </c>
      <c r="B57" s="280"/>
      <c r="C57" s="172"/>
      <c r="D57" s="115"/>
      <c r="E57" s="115"/>
      <c r="F57" s="115"/>
      <c r="G57" s="115"/>
      <c r="H57" s="115"/>
      <c r="I57" s="115"/>
      <c r="J57" s="115"/>
      <c r="K57" s="115"/>
      <c r="L57" s="115"/>
      <c r="M57" s="117"/>
    </row>
    <row r="58" spans="1:14" ht="14.25" customHeight="1" x14ac:dyDescent="0.25">
      <c r="A58" s="279" t="s">
        <v>403</v>
      </c>
      <c r="B58" s="280"/>
      <c r="C58" s="172"/>
      <c r="D58" s="115"/>
      <c r="E58" s="115"/>
      <c r="F58" s="115"/>
      <c r="G58" s="115"/>
      <c r="H58" s="115"/>
      <c r="I58" s="115"/>
      <c r="J58" s="115"/>
      <c r="K58" s="115"/>
      <c r="L58" s="115"/>
      <c r="M58" s="117"/>
    </row>
    <row r="59" spans="1:14" ht="14.25" customHeight="1" x14ac:dyDescent="0.25">
      <c r="A59" s="279" t="s">
        <v>404</v>
      </c>
      <c r="B59" s="280"/>
      <c r="C59" s="172"/>
      <c r="D59" s="115"/>
      <c r="E59" s="115"/>
      <c r="F59" s="115"/>
      <c r="G59" s="115"/>
      <c r="H59" s="115"/>
      <c r="I59" s="115"/>
      <c r="J59" s="115"/>
      <c r="K59" s="115"/>
      <c r="L59" s="115"/>
      <c r="M59" s="117"/>
    </row>
    <row r="60" spans="1:14" ht="14.25" customHeight="1" x14ac:dyDescent="0.25">
      <c r="A60" s="427" t="s">
        <v>405</v>
      </c>
      <c r="B60" s="389"/>
      <c r="C60" s="176"/>
      <c r="D60" s="115"/>
      <c r="E60" s="115"/>
      <c r="F60" s="115"/>
      <c r="G60" s="115"/>
      <c r="H60" s="115"/>
      <c r="I60" s="115"/>
      <c r="J60" s="115"/>
      <c r="K60" s="115"/>
      <c r="L60" s="115"/>
      <c r="M60" s="117"/>
    </row>
    <row r="61" spans="1:14" ht="14.25" customHeight="1" x14ac:dyDescent="0.25">
      <c r="A61" s="279" t="s">
        <v>406</v>
      </c>
      <c r="B61" s="280"/>
      <c r="C61" s="172"/>
      <c r="D61" s="115"/>
      <c r="E61" s="115"/>
      <c r="F61" s="115"/>
      <c r="G61" s="115"/>
      <c r="H61" s="115"/>
      <c r="I61" s="115"/>
      <c r="J61" s="115"/>
      <c r="K61" s="115"/>
      <c r="L61" s="115"/>
      <c r="M61" s="117"/>
    </row>
    <row r="62" spans="1:14" ht="14.25" customHeight="1" x14ac:dyDescent="0.25">
      <c r="A62" s="279" t="s">
        <v>407</v>
      </c>
      <c r="B62" s="280"/>
      <c r="C62" s="172"/>
      <c r="D62" s="115"/>
      <c r="E62" s="115"/>
      <c r="F62" s="115"/>
      <c r="G62" s="115"/>
      <c r="H62" s="115"/>
      <c r="I62" s="115"/>
      <c r="J62" s="115"/>
      <c r="K62" s="115"/>
      <c r="L62" s="115"/>
      <c r="M62" s="117"/>
    </row>
    <row r="63" spans="1:14" ht="14.25" customHeight="1" x14ac:dyDescent="0.25">
      <c r="A63" s="279" t="s">
        <v>408</v>
      </c>
      <c r="B63" s="280"/>
      <c r="C63" s="172"/>
      <c r="D63" s="115"/>
      <c r="E63" s="115"/>
      <c r="F63" s="115"/>
      <c r="G63" s="115"/>
      <c r="H63" s="115"/>
      <c r="I63" s="115"/>
      <c r="J63" s="115"/>
      <c r="K63" s="115"/>
      <c r="L63" s="115"/>
      <c r="M63" s="117"/>
    </row>
    <row r="64" spans="1:14" ht="25.5" customHeight="1" thickBot="1" x14ac:dyDescent="0.35">
      <c r="A64" s="363" t="s">
        <v>409</v>
      </c>
      <c r="B64" s="452"/>
      <c r="C64" s="172"/>
      <c r="D64" s="116"/>
      <c r="E64" s="116"/>
      <c r="F64" s="116"/>
      <c r="G64" s="116"/>
      <c r="H64" s="116"/>
      <c r="I64" s="116"/>
      <c r="J64" s="116"/>
      <c r="K64" s="116"/>
      <c r="L64" s="116"/>
      <c r="M64" s="118"/>
    </row>
    <row r="65" spans="1:14" ht="25.5" customHeight="1" thickBot="1" x14ac:dyDescent="0.3">
      <c r="A65" s="374" t="s">
        <v>410</v>
      </c>
      <c r="B65" s="375"/>
      <c r="C65" s="174"/>
      <c r="D65" s="18"/>
      <c r="E65" s="18"/>
      <c r="F65" s="18"/>
      <c r="G65" s="18"/>
      <c r="H65" s="18"/>
      <c r="I65" s="18"/>
      <c r="J65" s="18"/>
      <c r="K65" s="18"/>
      <c r="L65" s="18"/>
      <c r="M65" s="18">
        <f>SUM(M56:M64)</f>
        <v>0</v>
      </c>
    </row>
    <row r="66" spans="1:14" s="58" customFormat="1" ht="14.25" customHeight="1" x14ac:dyDescent="0.25">
      <c r="A66" s="334" t="s">
        <v>94</v>
      </c>
      <c r="B66" s="334"/>
      <c r="C66" s="334"/>
      <c r="D66" s="334"/>
      <c r="E66" s="334"/>
      <c r="F66" s="334"/>
      <c r="G66" s="334"/>
      <c r="H66" s="334"/>
      <c r="I66" s="334"/>
      <c r="J66" s="334"/>
      <c r="K66" s="334"/>
      <c r="L66" s="334"/>
      <c r="M66" s="334"/>
      <c r="N66" s="56"/>
    </row>
    <row r="67" spans="1:14" s="58" customFormat="1" ht="14.25" customHeight="1" x14ac:dyDescent="0.25">
      <c r="A67" s="431" t="s">
        <v>357</v>
      </c>
      <c r="B67" s="432"/>
      <c r="C67" s="432"/>
      <c r="D67" s="432"/>
      <c r="E67" s="432"/>
      <c r="F67" s="432"/>
      <c r="G67" s="432"/>
      <c r="H67" s="432"/>
      <c r="I67" s="432"/>
      <c r="J67" s="432"/>
      <c r="K67" s="432"/>
      <c r="L67" s="432"/>
      <c r="M67" s="433"/>
    </row>
    <row r="68" spans="1:14" ht="54" customHeight="1" x14ac:dyDescent="0.25">
      <c r="A68" s="453" t="s">
        <v>7</v>
      </c>
      <c r="B68" s="366"/>
      <c r="C68" s="10" t="s">
        <v>440</v>
      </c>
      <c r="D68" s="10" t="s">
        <v>136</v>
      </c>
      <c r="E68" s="10" t="s">
        <v>137</v>
      </c>
      <c r="F68" s="10" t="s">
        <v>138</v>
      </c>
      <c r="G68" s="10" t="s">
        <v>139</v>
      </c>
      <c r="H68" s="10" t="s">
        <v>140</v>
      </c>
      <c r="I68" s="10" t="s">
        <v>141</v>
      </c>
      <c r="J68" s="10" t="s">
        <v>142</v>
      </c>
      <c r="K68" s="10" t="s">
        <v>143</v>
      </c>
      <c r="L68" s="10" t="s">
        <v>144</v>
      </c>
      <c r="M68" s="10" t="s">
        <v>135</v>
      </c>
    </row>
    <row r="69" spans="1:14" ht="14.25" customHeight="1" x14ac:dyDescent="0.25">
      <c r="A69" s="270" t="s">
        <v>411</v>
      </c>
      <c r="B69" s="311"/>
      <c r="C69" s="197"/>
      <c r="D69" s="119"/>
      <c r="E69" s="119"/>
      <c r="F69" s="119"/>
      <c r="G69" s="119"/>
      <c r="H69" s="119"/>
      <c r="I69" s="119"/>
      <c r="J69" s="119"/>
      <c r="K69" s="119"/>
      <c r="L69" s="119"/>
      <c r="M69" s="117"/>
    </row>
    <row r="70" spans="1:14" ht="14.25" customHeight="1" x14ac:dyDescent="0.25">
      <c r="A70" s="270" t="s">
        <v>412</v>
      </c>
      <c r="B70" s="311"/>
      <c r="C70" s="119"/>
      <c r="D70" s="119"/>
      <c r="E70" s="119"/>
      <c r="F70" s="119"/>
      <c r="G70" s="119"/>
      <c r="H70" s="119"/>
      <c r="I70" s="119"/>
      <c r="J70" s="119"/>
      <c r="K70" s="119"/>
      <c r="L70" s="119"/>
      <c r="M70" s="117"/>
    </row>
    <row r="71" spans="1:14" ht="14.25" customHeight="1" x14ac:dyDescent="0.25">
      <c r="A71" s="270" t="s">
        <v>413</v>
      </c>
      <c r="B71" s="311"/>
      <c r="C71" s="119"/>
      <c r="D71" s="119"/>
      <c r="E71" s="119"/>
      <c r="F71" s="119"/>
      <c r="G71" s="119"/>
      <c r="H71" s="119"/>
      <c r="I71" s="119"/>
      <c r="J71" s="119"/>
      <c r="K71" s="119"/>
      <c r="L71" s="119"/>
      <c r="M71" s="117"/>
    </row>
    <row r="72" spans="1:14" ht="14.25" customHeight="1" x14ac:dyDescent="0.25">
      <c r="A72" s="270" t="s">
        <v>414</v>
      </c>
      <c r="B72" s="311"/>
      <c r="C72" s="119"/>
      <c r="D72" s="119"/>
      <c r="E72" s="119"/>
      <c r="F72" s="119"/>
      <c r="G72" s="119"/>
      <c r="H72" s="119"/>
      <c r="I72" s="119"/>
      <c r="J72" s="119"/>
      <c r="K72" s="119"/>
      <c r="L72" s="119"/>
      <c r="M72" s="117"/>
    </row>
    <row r="73" spans="1:14" ht="14.25" customHeight="1" x14ac:dyDescent="0.25">
      <c r="A73" s="270" t="s">
        <v>415</v>
      </c>
      <c r="B73" s="311"/>
      <c r="C73" s="119"/>
      <c r="D73" s="119"/>
      <c r="E73" s="119"/>
      <c r="F73" s="119"/>
      <c r="G73" s="119"/>
      <c r="H73" s="119"/>
      <c r="I73" s="119"/>
      <c r="J73" s="119"/>
      <c r="K73" s="119"/>
      <c r="L73" s="119"/>
      <c r="M73" s="117"/>
    </row>
    <row r="74" spans="1:14" ht="14.25" customHeight="1" x14ac:dyDescent="0.25">
      <c r="A74" s="270" t="s">
        <v>416</v>
      </c>
      <c r="B74" s="311"/>
      <c r="C74" s="119"/>
      <c r="D74" s="119"/>
      <c r="E74" s="119"/>
      <c r="F74" s="119"/>
      <c r="G74" s="119"/>
      <c r="H74" s="119"/>
      <c r="I74" s="119"/>
      <c r="J74" s="119"/>
      <c r="K74" s="119"/>
      <c r="L74" s="119"/>
      <c r="M74" s="117"/>
    </row>
    <row r="75" spans="1:14" ht="14.25" customHeight="1" x14ac:dyDescent="0.25">
      <c r="A75" s="270" t="s">
        <v>417</v>
      </c>
      <c r="B75" s="311"/>
      <c r="C75" s="119"/>
      <c r="D75" s="119"/>
      <c r="E75" s="119"/>
      <c r="F75" s="119"/>
      <c r="G75" s="119"/>
      <c r="H75" s="119"/>
      <c r="I75" s="119"/>
      <c r="J75" s="119"/>
      <c r="K75" s="119"/>
      <c r="L75" s="119"/>
      <c r="M75" s="117"/>
    </row>
    <row r="76" spans="1:14" ht="27" customHeight="1" thickBot="1" x14ac:dyDescent="0.3">
      <c r="A76" s="378" t="s">
        <v>418</v>
      </c>
      <c r="B76" s="382"/>
      <c r="C76" s="119"/>
      <c r="D76" s="119"/>
      <c r="E76" s="119"/>
      <c r="F76" s="119"/>
      <c r="G76" s="119"/>
      <c r="H76" s="119"/>
      <c r="I76" s="119"/>
      <c r="J76" s="119"/>
      <c r="K76" s="119"/>
      <c r="L76" s="119"/>
      <c r="M76" s="118"/>
    </row>
    <row r="77" spans="1:14" ht="27" customHeight="1" thickBot="1" x14ac:dyDescent="0.3">
      <c r="A77" s="380" t="s">
        <v>419</v>
      </c>
      <c r="B77" s="383"/>
      <c r="C77" s="195">
        <f t="shared" ref="C77" si="11">SUM(C69:C76)</f>
        <v>0</v>
      </c>
      <c r="D77" s="3"/>
      <c r="E77" s="3"/>
      <c r="F77" s="3"/>
      <c r="G77" s="3"/>
      <c r="H77" s="3"/>
      <c r="I77" s="3"/>
      <c r="J77" s="3"/>
      <c r="K77" s="3"/>
      <c r="L77" s="3"/>
      <c r="M77" s="3">
        <f t="shared" ref="M77" si="12">SUM(M69:M76)</f>
        <v>0</v>
      </c>
    </row>
    <row r="78" spans="1:14" ht="27" customHeight="1" thickTop="1" thickBot="1" x14ac:dyDescent="0.3">
      <c r="A78" s="376" t="s">
        <v>420</v>
      </c>
      <c r="B78" s="384"/>
      <c r="C78" s="192">
        <f>SUM(C65,C77)</f>
        <v>0</v>
      </c>
      <c r="D78" s="18"/>
      <c r="E78" s="18"/>
      <c r="F78" s="18"/>
      <c r="G78" s="18"/>
      <c r="H78" s="18"/>
      <c r="I78" s="18"/>
      <c r="J78" s="18"/>
      <c r="K78" s="18"/>
      <c r="L78" s="18"/>
      <c r="M78" s="18">
        <f>SUM(M65,M77)</f>
        <v>0</v>
      </c>
    </row>
    <row r="79" spans="1:14" ht="12" thickBot="1" x14ac:dyDescent="0.3">
      <c r="A79" s="327" t="s">
        <v>132</v>
      </c>
      <c r="B79" s="327"/>
      <c r="C79" s="327"/>
      <c r="D79" s="327"/>
      <c r="E79" s="327"/>
      <c r="F79" s="327"/>
      <c r="G79" s="327"/>
      <c r="H79" s="327"/>
      <c r="I79" s="327"/>
      <c r="J79" s="327"/>
      <c r="K79" s="327"/>
      <c r="L79" s="327"/>
      <c r="M79" s="327"/>
      <c r="N79" s="61"/>
    </row>
    <row r="80" spans="1:14" ht="14.25" customHeight="1" x14ac:dyDescent="0.25">
      <c r="A80" s="447" t="s">
        <v>133</v>
      </c>
      <c r="B80" s="448"/>
      <c r="C80" s="448"/>
      <c r="D80" s="448"/>
      <c r="E80" s="448"/>
      <c r="F80" s="448"/>
      <c r="G80" s="448"/>
      <c r="H80" s="448"/>
      <c r="I80" s="448"/>
      <c r="J80" s="448"/>
      <c r="K80" s="448"/>
      <c r="L80" s="448"/>
      <c r="M80" s="448"/>
    </row>
    <row r="81" spans="1:14" ht="3" customHeight="1" x14ac:dyDescent="0.25">
      <c r="A81" s="449" t="s">
        <v>134</v>
      </c>
      <c r="B81" s="450"/>
      <c r="C81" s="450"/>
      <c r="D81" s="450"/>
      <c r="E81" s="450"/>
      <c r="F81" s="450"/>
      <c r="G81" s="450"/>
      <c r="H81" s="450"/>
      <c r="I81" s="450"/>
      <c r="J81" s="450"/>
      <c r="K81" s="450"/>
      <c r="L81" s="450"/>
      <c r="M81" s="451"/>
    </row>
    <row r="82" spans="1:14" ht="14.25" customHeight="1" x14ac:dyDescent="0.25">
      <c r="A82" s="360" t="s">
        <v>359</v>
      </c>
      <c r="B82" s="361"/>
      <c r="C82" s="361"/>
      <c r="D82" s="361"/>
      <c r="E82" s="361"/>
      <c r="F82" s="361"/>
      <c r="G82" s="361"/>
      <c r="H82" s="361"/>
      <c r="I82" s="361"/>
      <c r="J82" s="361"/>
      <c r="K82" s="361"/>
      <c r="L82" s="361"/>
      <c r="M82" s="362"/>
    </row>
    <row r="83" spans="1:14" ht="54" customHeight="1" x14ac:dyDescent="0.25">
      <c r="A83" s="434" t="s">
        <v>7</v>
      </c>
      <c r="B83" s="412"/>
      <c r="C83" s="10" t="s">
        <v>440</v>
      </c>
      <c r="D83" s="10" t="s">
        <v>136</v>
      </c>
      <c r="E83" s="10" t="s">
        <v>137</v>
      </c>
      <c r="F83" s="10" t="s">
        <v>138</v>
      </c>
      <c r="G83" s="10" t="s">
        <v>139</v>
      </c>
      <c r="H83" s="10" t="s">
        <v>140</v>
      </c>
      <c r="I83" s="10" t="s">
        <v>141</v>
      </c>
      <c r="J83" s="10" t="s">
        <v>142</v>
      </c>
      <c r="K83" s="10" t="s">
        <v>143</v>
      </c>
      <c r="L83" s="10" t="s">
        <v>144</v>
      </c>
      <c r="M83" s="10" t="s">
        <v>135</v>
      </c>
    </row>
    <row r="84" spans="1:14" ht="37.5" customHeight="1" thickBot="1" x14ac:dyDescent="0.3">
      <c r="A84" s="363" t="s">
        <v>421</v>
      </c>
      <c r="B84" s="364"/>
      <c r="C84" s="198"/>
      <c r="D84" s="120"/>
      <c r="E84" s="120"/>
      <c r="F84" s="120"/>
      <c r="G84" s="120"/>
      <c r="H84" s="120"/>
      <c r="I84" s="120"/>
      <c r="J84" s="120"/>
      <c r="K84" s="120"/>
      <c r="L84" s="120"/>
      <c r="M84" s="118"/>
    </row>
    <row r="85" spans="1:14" s="58" customFormat="1" ht="14.25" customHeight="1" x14ac:dyDescent="0.25">
      <c r="A85" s="334" t="s">
        <v>95</v>
      </c>
      <c r="B85" s="334"/>
      <c r="C85" s="334"/>
      <c r="D85" s="334"/>
      <c r="E85" s="334"/>
      <c r="F85" s="334"/>
      <c r="G85" s="334"/>
      <c r="H85" s="334"/>
      <c r="I85" s="334"/>
      <c r="J85" s="334"/>
      <c r="K85" s="334"/>
      <c r="L85" s="334"/>
      <c r="M85" s="334"/>
      <c r="N85" s="56"/>
    </row>
    <row r="86" spans="1:14" ht="14.25" customHeight="1" x14ac:dyDescent="0.25">
      <c r="A86" s="442" t="s">
        <v>360</v>
      </c>
      <c r="B86" s="443"/>
      <c r="C86" s="443"/>
      <c r="D86" s="443"/>
      <c r="E86" s="443"/>
      <c r="F86" s="443"/>
      <c r="G86" s="443"/>
      <c r="H86" s="443"/>
      <c r="I86" s="443"/>
      <c r="J86" s="443"/>
      <c r="K86" s="443"/>
      <c r="L86" s="443"/>
      <c r="M86" s="444"/>
    </row>
    <row r="87" spans="1:14" ht="54" customHeight="1" x14ac:dyDescent="0.25">
      <c r="A87" s="445" t="s">
        <v>7</v>
      </c>
      <c r="B87" s="446"/>
      <c r="C87" s="10" t="s">
        <v>440</v>
      </c>
      <c r="D87" s="10" t="s">
        <v>136</v>
      </c>
      <c r="E87" s="10" t="s">
        <v>137</v>
      </c>
      <c r="F87" s="10" t="s">
        <v>138</v>
      </c>
      <c r="G87" s="10" t="s">
        <v>139</v>
      </c>
      <c r="H87" s="10" t="s">
        <v>140</v>
      </c>
      <c r="I87" s="10" t="s">
        <v>141</v>
      </c>
      <c r="J87" s="10" t="s">
        <v>142</v>
      </c>
      <c r="K87" s="10" t="s">
        <v>143</v>
      </c>
      <c r="L87" s="10" t="s">
        <v>144</v>
      </c>
      <c r="M87" s="10" t="s">
        <v>135</v>
      </c>
    </row>
    <row r="88" spans="1:14" ht="37.5" customHeight="1" thickBot="1" x14ac:dyDescent="0.3">
      <c r="A88" s="378" t="s">
        <v>422</v>
      </c>
      <c r="B88" s="379"/>
      <c r="C88" s="198"/>
      <c r="D88" s="120"/>
      <c r="E88" s="120"/>
      <c r="F88" s="120"/>
      <c r="G88" s="120"/>
      <c r="H88" s="120"/>
      <c r="I88" s="120"/>
      <c r="J88" s="120"/>
      <c r="K88" s="120"/>
      <c r="L88" s="120"/>
      <c r="M88" s="118"/>
    </row>
    <row r="89" spans="1:14" ht="27" customHeight="1" thickBot="1" x14ac:dyDescent="0.3">
      <c r="A89" s="380" t="s">
        <v>423</v>
      </c>
      <c r="B89" s="381"/>
      <c r="C89" s="195">
        <f>SUM(C84:C88)</f>
        <v>0</v>
      </c>
      <c r="D89" s="3"/>
      <c r="E89" s="3"/>
      <c r="F89" s="3"/>
      <c r="G89" s="3"/>
      <c r="H89" s="3"/>
      <c r="I89" s="3"/>
      <c r="J89" s="3"/>
      <c r="K89" s="3"/>
      <c r="L89" s="3"/>
      <c r="M89" s="3">
        <f>SUM(M84:M88)</f>
        <v>0</v>
      </c>
    </row>
    <row r="90" spans="1:14" ht="25.5" customHeight="1" thickTop="1" thickBot="1" x14ac:dyDescent="0.3">
      <c r="A90" s="376" t="s">
        <v>424</v>
      </c>
      <c r="B90" s="377"/>
      <c r="C90" s="192">
        <f>+C89+C78+C49</f>
        <v>41.5</v>
      </c>
      <c r="D90" s="18"/>
      <c r="E90" s="18"/>
      <c r="F90" s="18"/>
      <c r="G90" s="18"/>
      <c r="H90" s="18"/>
      <c r="I90" s="18"/>
      <c r="J90" s="18"/>
      <c r="K90" s="18"/>
      <c r="L90" s="18"/>
      <c r="M90" s="18">
        <f>+M89+M78+M49</f>
        <v>4813743.3</v>
      </c>
    </row>
    <row r="91" spans="1:14" ht="14.25" customHeight="1" x14ac:dyDescent="0.25">
      <c r="A91" s="425" t="s">
        <v>113</v>
      </c>
      <c r="B91" s="426"/>
      <c r="C91" s="426"/>
      <c r="D91" s="426"/>
      <c r="E91" s="426"/>
      <c r="F91" s="426"/>
      <c r="G91" s="426"/>
      <c r="H91" s="426"/>
      <c r="I91" s="426"/>
      <c r="J91" s="426"/>
      <c r="K91" s="426"/>
      <c r="L91" s="426"/>
      <c r="M91" s="426"/>
    </row>
    <row r="92" spans="1:14" x14ac:dyDescent="0.25">
      <c r="A92" s="409" t="s">
        <v>22</v>
      </c>
      <c r="B92" s="410"/>
      <c r="C92" s="410"/>
      <c r="D92" s="410"/>
      <c r="E92" s="410"/>
      <c r="F92" s="410"/>
      <c r="G92" s="410"/>
      <c r="H92" s="410"/>
      <c r="I92" s="410"/>
      <c r="J92" s="410"/>
      <c r="K92" s="410"/>
      <c r="L92" s="410"/>
      <c r="M92" s="410"/>
    </row>
  </sheetData>
  <mergeCells count="74">
    <mergeCell ref="A7:M7"/>
    <mergeCell ref="A1:M1"/>
    <mergeCell ref="A2:M2"/>
    <mergeCell ref="B3:M3"/>
    <mergeCell ref="B4:M4"/>
    <mergeCell ref="B6:M6"/>
    <mergeCell ref="A36:B36"/>
    <mergeCell ref="A8:M8"/>
    <mergeCell ref="A9:M9"/>
    <mergeCell ref="A10:M10"/>
    <mergeCell ref="A11:B11"/>
    <mergeCell ref="A29:B29"/>
    <mergeCell ref="A30:B30"/>
    <mergeCell ref="A31:B31"/>
    <mergeCell ref="A32:B32"/>
    <mergeCell ref="A33:M33"/>
    <mergeCell ref="A34:M34"/>
    <mergeCell ref="A35:B35"/>
    <mergeCell ref="A48:B48"/>
    <mergeCell ref="A37:B37"/>
    <mergeCell ref="A38:B38"/>
    <mergeCell ref="A39:M39"/>
    <mergeCell ref="A40:M40"/>
    <mergeCell ref="A41:B41"/>
    <mergeCell ref="A42:B42"/>
    <mergeCell ref="A43:B43"/>
    <mergeCell ref="A44:B44"/>
    <mergeCell ref="A45:B45"/>
    <mergeCell ref="A46:B46"/>
    <mergeCell ref="A47:B47"/>
    <mergeCell ref="A60:B60"/>
    <mergeCell ref="A49:B49"/>
    <mergeCell ref="A50:B50"/>
    <mergeCell ref="A51:M51"/>
    <mergeCell ref="A52:M52"/>
    <mergeCell ref="A53:M53"/>
    <mergeCell ref="A54:M54"/>
    <mergeCell ref="A55:B55"/>
    <mergeCell ref="A56:B56"/>
    <mergeCell ref="A57:B57"/>
    <mergeCell ref="A58:B58"/>
    <mergeCell ref="A59:B59"/>
    <mergeCell ref="A72:B72"/>
    <mergeCell ref="A61:B61"/>
    <mergeCell ref="A62:B62"/>
    <mergeCell ref="A63:B63"/>
    <mergeCell ref="A64:B64"/>
    <mergeCell ref="A65:B65"/>
    <mergeCell ref="A66:M66"/>
    <mergeCell ref="A67:M67"/>
    <mergeCell ref="A68:B68"/>
    <mergeCell ref="A69:B69"/>
    <mergeCell ref="A70:B70"/>
    <mergeCell ref="A71:B71"/>
    <mergeCell ref="A84:B84"/>
    <mergeCell ref="A73:B73"/>
    <mergeCell ref="A74:B74"/>
    <mergeCell ref="A75:B75"/>
    <mergeCell ref="A76:B76"/>
    <mergeCell ref="A77:B77"/>
    <mergeCell ref="A78:B78"/>
    <mergeCell ref="A79:M79"/>
    <mergeCell ref="A80:M80"/>
    <mergeCell ref="A81:M81"/>
    <mergeCell ref="A82:M82"/>
    <mergeCell ref="A83:B83"/>
    <mergeCell ref="A91:M91"/>
    <mergeCell ref="A92:M92"/>
    <mergeCell ref="A85:M85"/>
    <mergeCell ref="A86:M86"/>
    <mergeCell ref="A87:B87"/>
    <mergeCell ref="A88:B88"/>
    <mergeCell ref="A89:B89"/>
    <mergeCell ref="A90:B90"/>
  </mergeCells>
  <conditionalFormatting sqref="M88 M36:M37 M42:M47 M56:M64 M69:M76 M84 C32:M32 C38:M38 M12:M28 M30:M31 C29:M29">
    <cfRule type="expression" dxfId="162" priority="33">
      <formula>TEXT($P$8,"0000")="TRUE"</formula>
    </cfRule>
  </conditionalFormatting>
  <conditionalFormatting sqref="A36:A38 A29:B32">
    <cfRule type="expression" dxfId="161" priority="32">
      <formula>TEXT(#REF!,"0000")="TRUE"</formula>
    </cfRule>
  </conditionalFormatting>
  <conditionalFormatting sqref="A48:A50">
    <cfRule type="expression" dxfId="160" priority="31">
      <formula>TEXT(#REF!,"0000")="TRUE"</formula>
    </cfRule>
  </conditionalFormatting>
  <conditionalFormatting sqref="A3 B3:C4">
    <cfRule type="expression" dxfId="159" priority="30">
      <formula>TEXT(#REF!,"0000")="TRUE"</formula>
    </cfRule>
  </conditionalFormatting>
  <conditionalFormatting sqref="B5:M5">
    <cfRule type="expression" dxfId="158" priority="29">
      <formula>#REF!</formula>
    </cfRule>
  </conditionalFormatting>
  <conditionalFormatting sqref="D36:L37">
    <cfRule type="expression" dxfId="157" priority="28">
      <formula>TEXT(#REF!,"0000")="TRUE"</formula>
    </cfRule>
  </conditionalFormatting>
  <conditionalFormatting sqref="D36:L37">
    <cfRule type="expression" dxfId="156" priority="27">
      <formula>TEXT(#REF!,"0000")="TRUE"</formula>
    </cfRule>
  </conditionalFormatting>
  <conditionalFormatting sqref="C32:M32">
    <cfRule type="expression" dxfId="155" priority="26">
      <formula>TEXT($P$8,"0000")="TRUE"</formula>
    </cfRule>
  </conditionalFormatting>
  <conditionalFormatting sqref="M36:M37">
    <cfRule type="expression" dxfId="154" priority="25">
      <formula>TEXT($P$8,"0000")="TRUE"</formula>
    </cfRule>
  </conditionalFormatting>
  <conditionalFormatting sqref="A36:A38">
    <cfRule type="expression" dxfId="153" priority="24">
      <formula>TEXT(#REF!,"0000")="TRUE"</formula>
    </cfRule>
  </conditionalFormatting>
  <conditionalFormatting sqref="D36:L37">
    <cfRule type="expression" dxfId="152" priority="23">
      <formula>TEXT(#REF!,"0000")="TRUE"</formula>
    </cfRule>
  </conditionalFormatting>
  <conditionalFormatting sqref="D36:L37">
    <cfRule type="expression" dxfId="151" priority="22">
      <formula>TEXT(#REF!,"0000")="TRUE"</formula>
    </cfRule>
  </conditionalFormatting>
  <conditionalFormatting sqref="M42:M47">
    <cfRule type="expression" dxfId="150" priority="21">
      <formula>TEXT($P$8,"0000")="TRUE"</formula>
    </cfRule>
  </conditionalFormatting>
  <conditionalFormatting sqref="A48:A50">
    <cfRule type="expression" dxfId="149" priority="20">
      <formula>TEXT(#REF!,"0000")="TRUE"</formula>
    </cfRule>
  </conditionalFormatting>
  <conditionalFormatting sqref="M56:M64">
    <cfRule type="expression" dxfId="148" priority="19">
      <formula>TEXT($P$8,"0000")="TRUE"</formula>
    </cfRule>
  </conditionalFormatting>
  <conditionalFormatting sqref="M69:M76">
    <cfRule type="expression" dxfId="147" priority="18">
      <formula>TEXT($P$8,"0000")="TRUE"</formula>
    </cfRule>
  </conditionalFormatting>
  <conditionalFormatting sqref="M84">
    <cfRule type="expression" dxfId="146" priority="17">
      <formula>TEXT($P$8,"0000")="TRUE"</formula>
    </cfRule>
  </conditionalFormatting>
  <conditionalFormatting sqref="M88">
    <cfRule type="expression" dxfId="145" priority="16">
      <formula>TEXT($P$8,"0000")="TRUE"</formula>
    </cfRule>
  </conditionalFormatting>
  <conditionalFormatting sqref="B5:M5">
    <cfRule type="expression" dxfId="144" priority="15">
      <formula>#REF!</formula>
    </cfRule>
  </conditionalFormatting>
  <conditionalFormatting sqref="A3 B3:C4">
    <cfRule type="expression" dxfId="143" priority="34">
      <formula>#REF!</formula>
    </cfRule>
  </conditionalFormatting>
  <conditionalFormatting sqref="A6:C6 A5 A3 B3:C5">
    <cfRule type="expression" dxfId="142" priority="35">
      <formula>#REF!</formula>
    </cfRule>
  </conditionalFormatting>
  <conditionalFormatting sqref="C36:C37">
    <cfRule type="expression" dxfId="141" priority="13">
      <formula>TEXT(#REF!,"0000")="TRUE"</formula>
    </cfRule>
  </conditionalFormatting>
  <conditionalFormatting sqref="C36:C37">
    <cfRule type="expression" dxfId="140" priority="12">
      <formula>TEXT(#REF!,"0000")="TRUE"</formula>
    </cfRule>
  </conditionalFormatting>
  <conditionalFormatting sqref="C36:C37">
    <cfRule type="expression" dxfId="139" priority="11">
      <formula>TEXT(#REF!,"0000")="TRUE"</formula>
    </cfRule>
  </conditionalFormatting>
  <conditionalFormatting sqref="C36:C37">
    <cfRule type="expression" dxfId="138" priority="10">
      <formula>TEXT(#REF!,"0000")="TRUE"</formula>
    </cfRule>
  </conditionalFormatting>
  <conditionalFormatting sqref="C69">
    <cfRule type="expression" dxfId="137" priority="9">
      <formula>TEXT($P$8,"0000")="TRUE"</formula>
    </cfRule>
  </conditionalFormatting>
  <conditionalFormatting sqref="C69">
    <cfRule type="expression" dxfId="136" priority="8">
      <formula>TEXT($P$8,"0000")="TRUE"</formula>
    </cfRule>
  </conditionalFormatting>
  <conditionalFormatting sqref="C84">
    <cfRule type="expression" dxfId="135" priority="7">
      <formula>TEXT($P$8,"0000")="TRUE"</formula>
    </cfRule>
  </conditionalFormatting>
  <conditionalFormatting sqref="C84">
    <cfRule type="expression" dxfId="134" priority="6">
      <formula>TEXT($P$8,"0000")="TRUE"</formula>
    </cfRule>
  </conditionalFormatting>
  <conditionalFormatting sqref="C88">
    <cfRule type="expression" dxfId="133" priority="5">
      <formula>TEXT($P$8,"0000")="TRUE"</formula>
    </cfRule>
  </conditionalFormatting>
  <conditionalFormatting sqref="C88">
    <cfRule type="expression" dxfId="132" priority="4">
      <formula>TEXT($P$8,"0000")="TRUE"</formula>
    </cfRule>
  </conditionalFormatting>
  <conditionalFormatting sqref="A28:B28">
    <cfRule type="expression" dxfId="131" priority="3">
      <formula>TEXT(#REF!,"0000")="TRUE"</formula>
    </cfRule>
  </conditionalFormatting>
  <conditionalFormatting sqref="A12:B27">
    <cfRule type="expression" dxfId="130" priority="2">
      <formula>TEXT(#REF!,"0000")="TRUE"</formula>
    </cfRule>
  </conditionalFormatting>
  <conditionalFormatting sqref="C29:M29">
    <cfRule type="expression" dxfId="129" priority="1">
      <formula>TEXT($P$8,"0000")="TRUE"</formula>
    </cfRule>
  </conditionalFormatting>
  <pageMargins left="0.7" right="0.7" top="0.75" bottom="0.75" header="0.3" footer="0.3"/>
  <pageSetup scale="72" fitToHeight="2" orientation="landscape" r:id="rId1"/>
  <rowBreaks count="3" manualBreakCount="3">
    <brk id="38" max="10" man="1"/>
    <brk id="51" max="10" man="1"/>
    <brk id="79"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BED2D-3396-4DDC-A026-F7E4AC097F3C}">
  <sheetPr>
    <tabColor theme="6" tint="0.39997558519241921"/>
  </sheetPr>
  <dimension ref="A1:P92"/>
  <sheetViews>
    <sheetView showGridLines="0" topLeftCell="A20" zoomScaleNormal="100" zoomScaleSheetLayoutView="85" workbookViewId="0">
      <selection activeCell="C38" sqref="C38"/>
    </sheetView>
  </sheetViews>
  <sheetFormatPr defaultColWidth="9" defaultRowHeight="11.5" x14ac:dyDescent="0.25"/>
  <cols>
    <col min="1" max="1" width="26.9140625" style="57" customWidth="1"/>
    <col min="2" max="3" width="12.08203125" style="57" customWidth="1"/>
    <col min="4" max="11" width="11.25" style="57" customWidth="1"/>
    <col min="12" max="13" width="10" style="57" customWidth="1"/>
    <col min="14" max="16384" width="9" style="55"/>
  </cols>
  <sheetData>
    <row r="1" spans="1:16" ht="14.25" customHeight="1" x14ac:dyDescent="0.3">
      <c r="A1" s="437" t="s">
        <v>114</v>
      </c>
      <c r="B1" s="438"/>
      <c r="C1" s="438"/>
      <c r="D1" s="438"/>
      <c r="E1" s="438"/>
      <c r="F1" s="438"/>
      <c r="G1" s="438"/>
      <c r="H1" s="438"/>
      <c r="I1" s="438"/>
      <c r="J1" s="438"/>
      <c r="K1" s="438"/>
      <c r="L1" s="438"/>
      <c r="M1" s="438"/>
      <c r="O1" s="58"/>
      <c r="P1" s="58"/>
    </row>
    <row r="2" spans="1:16" ht="5.25" customHeight="1" x14ac:dyDescent="0.25">
      <c r="A2" s="406" t="s">
        <v>89</v>
      </c>
      <c r="B2" s="407"/>
      <c r="C2" s="407"/>
      <c r="D2" s="407"/>
      <c r="E2" s="407"/>
      <c r="F2" s="407"/>
      <c r="G2" s="407"/>
      <c r="H2" s="407"/>
      <c r="I2" s="407"/>
      <c r="J2" s="407"/>
      <c r="K2" s="407"/>
      <c r="L2" s="407"/>
      <c r="M2" s="408"/>
      <c r="O2" s="58"/>
      <c r="P2" s="58"/>
    </row>
    <row r="3" spans="1:16" ht="14.25" customHeight="1" x14ac:dyDescent="0.25">
      <c r="A3" s="161" t="s">
        <v>21</v>
      </c>
      <c r="B3" s="399">
        <f>IF('Provider Demographics'!$D$3="","",'Provider Demographics'!$D$3)</f>
        <v>1234567</v>
      </c>
      <c r="C3" s="400"/>
      <c r="D3" s="400"/>
      <c r="E3" s="400"/>
      <c r="F3" s="400"/>
      <c r="G3" s="400"/>
      <c r="H3" s="400"/>
      <c r="I3" s="400"/>
      <c r="J3" s="400"/>
      <c r="K3" s="400"/>
      <c r="L3" s="400"/>
      <c r="M3" s="401"/>
      <c r="N3" s="17"/>
      <c r="O3" s="58"/>
      <c r="P3" s="58"/>
    </row>
    <row r="4" spans="1:16" ht="14.25" customHeight="1" x14ac:dyDescent="0.25">
      <c r="A4" s="162" t="s">
        <v>20</v>
      </c>
      <c r="B4" s="346">
        <f>IF('Provider Demographics'!$D$4="","",'Provider Demographics'!$D$4)</f>
        <v>1234567890</v>
      </c>
      <c r="C4" s="347"/>
      <c r="D4" s="347"/>
      <c r="E4" s="347"/>
      <c r="F4" s="347"/>
      <c r="G4" s="347"/>
      <c r="H4" s="347"/>
      <c r="I4" s="347"/>
      <c r="J4" s="347"/>
      <c r="K4" s="347"/>
      <c r="L4" s="347"/>
      <c r="M4" s="402"/>
      <c r="N4" s="17"/>
      <c r="O4" s="58"/>
      <c r="P4" s="58"/>
    </row>
    <row r="5" spans="1:16" ht="14.25" customHeight="1" x14ac:dyDescent="0.25">
      <c r="A5" s="161" t="s">
        <v>10</v>
      </c>
      <c r="B5" s="166" t="s">
        <v>13</v>
      </c>
      <c r="C5" s="189"/>
      <c r="D5" s="167">
        <f>IF('Provider Demographics'!E5="","",'Provider Demographics'!$E$5)</f>
        <v>44743</v>
      </c>
      <c r="E5" s="5" t="s">
        <v>1</v>
      </c>
      <c r="F5" s="167">
        <f>IF('Provider Demographics'!$G$5="","",'Provider Demographics'!$G$5)</f>
        <v>45107</v>
      </c>
      <c r="G5" s="92"/>
      <c r="H5" s="92"/>
      <c r="I5" s="92"/>
      <c r="J5" s="92"/>
      <c r="K5" s="92"/>
      <c r="L5" s="92"/>
      <c r="M5" s="163"/>
      <c r="N5" s="17"/>
    </row>
    <row r="6" spans="1:16" ht="14.25" customHeight="1" x14ac:dyDescent="0.25">
      <c r="A6" s="164" t="s">
        <v>11</v>
      </c>
      <c r="B6" s="439" t="s">
        <v>352</v>
      </c>
      <c r="C6" s="440"/>
      <c r="D6" s="440"/>
      <c r="E6" s="440"/>
      <c r="F6" s="440"/>
      <c r="G6" s="440"/>
      <c r="H6" s="440"/>
      <c r="I6" s="440"/>
      <c r="J6" s="440"/>
      <c r="K6" s="440"/>
      <c r="L6" s="440"/>
      <c r="M6" s="441"/>
      <c r="N6" s="17"/>
    </row>
    <row r="7" spans="1:16" ht="14.25" customHeight="1" thickBot="1" x14ac:dyDescent="0.3">
      <c r="A7" s="334" t="s">
        <v>124</v>
      </c>
      <c r="B7" s="334"/>
      <c r="C7" s="334"/>
      <c r="D7" s="334"/>
      <c r="E7" s="334"/>
      <c r="F7" s="334"/>
      <c r="G7" s="334"/>
      <c r="H7" s="334"/>
      <c r="I7" s="334"/>
      <c r="J7" s="334"/>
      <c r="K7" s="334"/>
      <c r="L7" s="334"/>
      <c r="M7" s="334"/>
      <c r="N7" s="17"/>
    </row>
    <row r="8" spans="1:16" ht="14.25" customHeight="1" x14ac:dyDescent="0.25">
      <c r="A8" s="428" t="s">
        <v>353</v>
      </c>
      <c r="B8" s="429"/>
      <c r="C8" s="429"/>
      <c r="D8" s="429"/>
      <c r="E8" s="429"/>
      <c r="F8" s="429"/>
      <c r="G8" s="429"/>
      <c r="H8" s="429"/>
      <c r="I8" s="429"/>
      <c r="J8" s="429"/>
      <c r="K8" s="429"/>
      <c r="L8" s="429"/>
      <c r="M8" s="429"/>
    </row>
    <row r="9" spans="1:16" ht="1.5" customHeight="1" x14ac:dyDescent="0.25">
      <c r="A9" s="430" t="s">
        <v>126</v>
      </c>
      <c r="B9" s="334"/>
      <c r="C9" s="334"/>
      <c r="D9" s="334"/>
      <c r="E9" s="334"/>
      <c r="F9" s="334"/>
      <c r="G9" s="334"/>
      <c r="H9" s="334"/>
      <c r="I9" s="334"/>
      <c r="J9" s="334"/>
      <c r="K9" s="334"/>
      <c r="L9" s="334"/>
      <c r="M9" s="334"/>
    </row>
    <row r="10" spans="1:16" ht="14.25" customHeight="1" x14ac:dyDescent="0.25">
      <c r="A10" s="431" t="s">
        <v>127</v>
      </c>
      <c r="B10" s="432"/>
      <c r="C10" s="432"/>
      <c r="D10" s="432"/>
      <c r="E10" s="432"/>
      <c r="F10" s="432"/>
      <c r="G10" s="432"/>
      <c r="H10" s="432"/>
      <c r="I10" s="432"/>
      <c r="J10" s="432"/>
      <c r="K10" s="432"/>
      <c r="L10" s="432"/>
      <c r="M10" s="433"/>
    </row>
    <row r="11" spans="1:16" ht="54" customHeight="1" x14ac:dyDescent="0.25">
      <c r="A11" s="434" t="s">
        <v>7</v>
      </c>
      <c r="B11" s="412"/>
      <c r="C11" s="10" t="s">
        <v>440</v>
      </c>
      <c r="D11" s="10" t="s">
        <v>136</v>
      </c>
      <c r="E11" s="10" t="s">
        <v>137</v>
      </c>
      <c r="F11" s="10" t="s">
        <v>138</v>
      </c>
      <c r="G11" s="10" t="s">
        <v>139</v>
      </c>
      <c r="H11" s="10" t="s">
        <v>140</v>
      </c>
      <c r="I11" s="10" t="s">
        <v>141</v>
      </c>
      <c r="J11" s="10" t="s">
        <v>142</v>
      </c>
      <c r="K11" s="10" t="s">
        <v>143</v>
      </c>
      <c r="L11" s="10" t="s">
        <v>144</v>
      </c>
      <c r="M11" s="10" t="s">
        <v>135</v>
      </c>
    </row>
    <row r="12" spans="1:16" ht="16.5" customHeight="1" x14ac:dyDescent="0.25">
      <c r="A12" s="200" t="s">
        <v>367</v>
      </c>
      <c r="B12" s="206"/>
      <c r="C12" s="239">
        <f>+'PersonnelNeeds25-6'!C12+'PersonnelNeeds25-6'!C38</f>
        <v>0</v>
      </c>
      <c r="D12" s="247">
        <f>+'PersonnelNeeds25-6'!D12+'PersonnelNeeds25-6'!D38</f>
        <v>0</v>
      </c>
      <c r="E12" s="247">
        <f>+'PersonnelNeeds25-6'!E12+'PersonnelNeeds25-6'!E38</f>
        <v>0</v>
      </c>
      <c r="F12" s="247">
        <f>+'PersonnelNeeds25-6'!F12+'PersonnelNeeds25-6'!F38</f>
        <v>0</v>
      </c>
      <c r="G12" s="247">
        <f>+'PersonnelNeeds25-6'!G12+'PersonnelNeeds25-6'!G38</f>
        <v>0</v>
      </c>
      <c r="H12" s="247">
        <f>+'PersonnelNeeds25-6'!H12+'PersonnelNeeds25-6'!H38</f>
        <v>0</v>
      </c>
      <c r="I12" s="247">
        <f>+'PersonnelNeeds25-6'!I12+'PersonnelNeeds25-6'!I38</f>
        <v>0</v>
      </c>
      <c r="J12" s="247">
        <f>+'PersonnelNeeds25-6'!J12+'PersonnelNeeds25-6'!J38</f>
        <v>0</v>
      </c>
      <c r="K12" s="247">
        <f>+'PersonnelNeeds25-6'!K12+'PersonnelNeeds25-6'!K38</f>
        <v>0</v>
      </c>
      <c r="L12" s="247">
        <f>+'PersonnelNeeds25-6'!L12+'PersonnelNeeds25-6'!L38</f>
        <v>0</v>
      </c>
      <c r="M12" s="2">
        <f t="shared" ref="M12:M28" si="0">SUM(D12:L12)</f>
        <v>0</v>
      </c>
    </row>
    <row r="13" spans="1:16" ht="16.5" customHeight="1" x14ac:dyDescent="0.25">
      <c r="A13" s="200" t="s">
        <v>368</v>
      </c>
      <c r="B13" s="206"/>
      <c r="C13" s="239">
        <f>+'PersonnelNeeds25-6'!C13+'PersonnelNeeds25-6'!C39</f>
        <v>2</v>
      </c>
      <c r="D13" s="247">
        <f>+'PersonnelNeeds25-6'!D13+'PersonnelNeeds25-6'!D39</f>
        <v>0</v>
      </c>
      <c r="E13" s="247">
        <f>+'PersonnelNeeds25-6'!E13+'PersonnelNeeds25-6'!E39</f>
        <v>0</v>
      </c>
      <c r="F13" s="247">
        <f>+'PersonnelNeeds25-6'!F13+'PersonnelNeeds25-6'!F39</f>
        <v>105000</v>
      </c>
      <c r="G13" s="247">
        <f>+'PersonnelNeeds25-6'!G13+'PersonnelNeeds25-6'!G39</f>
        <v>0</v>
      </c>
      <c r="H13" s="247">
        <f>+'PersonnelNeeds25-6'!H13+'PersonnelNeeds25-6'!H39</f>
        <v>0</v>
      </c>
      <c r="I13" s="247">
        <f>+'PersonnelNeeds25-6'!I13+'PersonnelNeeds25-6'!I39</f>
        <v>0</v>
      </c>
      <c r="J13" s="247">
        <f>+'PersonnelNeeds25-6'!J13+'PersonnelNeeds25-6'!J39</f>
        <v>0</v>
      </c>
      <c r="K13" s="247">
        <f>+'PersonnelNeeds25-6'!K13+'PersonnelNeeds25-6'!K39</f>
        <v>105000</v>
      </c>
      <c r="L13" s="247">
        <f>+'PersonnelNeeds25-6'!L13+'PersonnelNeeds25-6'!L39</f>
        <v>0</v>
      </c>
      <c r="M13" s="2">
        <f t="shared" si="0"/>
        <v>210000</v>
      </c>
    </row>
    <row r="14" spans="1:16" ht="16.5" customHeight="1" x14ac:dyDescent="0.25">
      <c r="A14" s="200" t="s">
        <v>369</v>
      </c>
      <c r="B14" s="206"/>
      <c r="C14" s="239">
        <f>+'PersonnelNeeds25-6'!C14+'PersonnelNeeds25-6'!C40</f>
        <v>0</v>
      </c>
      <c r="D14" s="247">
        <f>+'PersonnelNeeds25-6'!D14+'PersonnelNeeds25-6'!D40</f>
        <v>0</v>
      </c>
      <c r="E14" s="247">
        <f>+'PersonnelNeeds25-6'!E14+'PersonnelNeeds25-6'!E40</f>
        <v>0</v>
      </c>
      <c r="F14" s="247">
        <f>+'PersonnelNeeds25-6'!F14+'PersonnelNeeds25-6'!F40</f>
        <v>0</v>
      </c>
      <c r="G14" s="247">
        <f>+'PersonnelNeeds25-6'!G14+'PersonnelNeeds25-6'!G40</f>
        <v>0</v>
      </c>
      <c r="H14" s="247">
        <f>+'PersonnelNeeds25-6'!H14+'PersonnelNeeds25-6'!H40</f>
        <v>0</v>
      </c>
      <c r="I14" s="247">
        <f>+'PersonnelNeeds25-6'!I14+'PersonnelNeeds25-6'!I40</f>
        <v>0</v>
      </c>
      <c r="J14" s="247">
        <f>+'PersonnelNeeds25-6'!J14+'PersonnelNeeds25-6'!J40</f>
        <v>0</v>
      </c>
      <c r="K14" s="247">
        <f>+'PersonnelNeeds25-6'!K14+'PersonnelNeeds25-6'!K40</f>
        <v>0</v>
      </c>
      <c r="L14" s="247">
        <f>+'PersonnelNeeds25-6'!L14+'PersonnelNeeds25-6'!L40</f>
        <v>0</v>
      </c>
      <c r="M14" s="2">
        <f t="shared" si="0"/>
        <v>0</v>
      </c>
    </row>
    <row r="15" spans="1:16" ht="16.5" customHeight="1" x14ac:dyDescent="0.25">
      <c r="A15" s="200" t="s">
        <v>370</v>
      </c>
      <c r="B15" s="206"/>
      <c r="C15" s="239">
        <f>+'PersonnelNeeds25-6'!C15+'PersonnelNeeds25-6'!C41</f>
        <v>0</v>
      </c>
      <c r="D15" s="247">
        <f>+'PersonnelNeeds25-6'!D15+'PersonnelNeeds25-6'!D41</f>
        <v>0</v>
      </c>
      <c r="E15" s="247">
        <f>+'PersonnelNeeds25-6'!E15+'PersonnelNeeds25-6'!E41</f>
        <v>0</v>
      </c>
      <c r="F15" s="247">
        <f>+'PersonnelNeeds25-6'!F15+'PersonnelNeeds25-6'!F41</f>
        <v>0</v>
      </c>
      <c r="G15" s="247">
        <f>+'PersonnelNeeds25-6'!G15+'PersonnelNeeds25-6'!G41</f>
        <v>0</v>
      </c>
      <c r="H15" s="247">
        <f>+'PersonnelNeeds25-6'!H15+'PersonnelNeeds25-6'!H41</f>
        <v>0</v>
      </c>
      <c r="I15" s="247">
        <f>+'PersonnelNeeds25-6'!I15+'PersonnelNeeds25-6'!I41</f>
        <v>0</v>
      </c>
      <c r="J15" s="247">
        <f>+'PersonnelNeeds25-6'!J15+'PersonnelNeeds25-6'!J41</f>
        <v>0</v>
      </c>
      <c r="K15" s="247">
        <f>+'PersonnelNeeds25-6'!K15+'PersonnelNeeds25-6'!K41</f>
        <v>0</v>
      </c>
      <c r="L15" s="247">
        <f>+'PersonnelNeeds25-6'!L15+'PersonnelNeeds25-6'!L41</f>
        <v>0</v>
      </c>
      <c r="M15" s="2">
        <f t="shared" si="0"/>
        <v>0</v>
      </c>
    </row>
    <row r="16" spans="1:16" ht="16.5" customHeight="1" x14ac:dyDescent="0.25">
      <c r="A16" s="200" t="s">
        <v>371</v>
      </c>
      <c r="B16" s="206"/>
      <c r="C16" s="239">
        <f>+'PersonnelNeeds25-6'!C16+'PersonnelNeeds25-6'!C42</f>
        <v>5</v>
      </c>
      <c r="D16" s="247">
        <f>+'PersonnelNeeds25-6'!D16+'PersonnelNeeds25-6'!D42</f>
        <v>0</v>
      </c>
      <c r="E16" s="247">
        <f>+'PersonnelNeeds25-6'!E16+'PersonnelNeeds25-6'!E42</f>
        <v>0</v>
      </c>
      <c r="F16" s="247">
        <f>+'PersonnelNeeds25-6'!F16+'PersonnelNeeds25-6'!F42</f>
        <v>0</v>
      </c>
      <c r="G16" s="247">
        <f>+'PersonnelNeeds25-6'!G16+'PersonnelNeeds25-6'!G42</f>
        <v>0</v>
      </c>
      <c r="H16" s="247">
        <f>+'PersonnelNeeds25-6'!H16+'PersonnelNeeds25-6'!H42</f>
        <v>540000</v>
      </c>
      <c r="I16" s="247">
        <f>+'PersonnelNeeds25-6'!I16+'PersonnelNeeds25-6'!I42</f>
        <v>0</v>
      </c>
      <c r="J16" s="247">
        <f>+'PersonnelNeeds25-6'!J16+'PersonnelNeeds25-6'!J42</f>
        <v>0</v>
      </c>
      <c r="K16" s="247">
        <f>+'PersonnelNeeds25-6'!K16+'PersonnelNeeds25-6'!K42</f>
        <v>0</v>
      </c>
      <c r="L16" s="247">
        <f>+'PersonnelNeeds25-6'!L16+'PersonnelNeeds25-6'!L42</f>
        <v>0</v>
      </c>
      <c r="M16" s="2">
        <f t="shared" si="0"/>
        <v>540000</v>
      </c>
    </row>
    <row r="17" spans="1:13" ht="16.5" customHeight="1" x14ac:dyDescent="0.25">
      <c r="A17" s="200" t="s">
        <v>372</v>
      </c>
      <c r="B17" s="206"/>
      <c r="C17" s="239">
        <f>+'PersonnelNeeds25-6'!C17+'PersonnelNeeds25-6'!C43</f>
        <v>0</v>
      </c>
      <c r="D17" s="247">
        <f>+'PersonnelNeeds25-6'!D17+'PersonnelNeeds25-6'!D43</f>
        <v>0</v>
      </c>
      <c r="E17" s="247">
        <f>+'PersonnelNeeds25-6'!E17+'PersonnelNeeds25-6'!E43</f>
        <v>0</v>
      </c>
      <c r="F17" s="247">
        <f>+'PersonnelNeeds25-6'!F17+'PersonnelNeeds25-6'!F43</f>
        <v>0</v>
      </c>
      <c r="G17" s="247">
        <f>+'PersonnelNeeds25-6'!G17+'PersonnelNeeds25-6'!G43</f>
        <v>0</v>
      </c>
      <c r="H17" s="247">
        <f>+'PersonnelNeeds25-6'!H17+'PersonnelNeeds25-6'!H43</f>
        <v>0</v>
      </c>
      <c r="I17" s="247">
        <f>+'PersonnelNeeds25-6'!I17+'PersonnelNeeds25-6'!I43</f>
        <v>0</v>
      </c>
      <c r="J17" s="247">
        <f>+'PersonnelNeeds25-6'!J17+'PersonnelNeeds25-6'!J43</f>
        <v>0</v>
      </c>
      <c r="K17" s="247">
        <f>+'PersonnelNeeds25-6'!K17+'PersonnelNeeds25-6'!K43</f>
        <v>0</v>
      </c>
      <c r="L17" s="247">
        <f>+'PersonnelNeeds25-6'!L17+'PersonnelNeeds25-6'!L43</f>
        <v>0</v>
      </c>
      <c r="M17" s="2">
        <f t="shared" si="0"/>
        <v>0</v>
      </c>
    </row>
    <row r="18" spans="1:13" ht="16.5" customHeight="1" x14ac:dyDescent="0.25">
      <c r="A18" s="200" t="s">
        <v>373</v>
      </c>
      <c r="B18" s="206"/>
      <c r="C18" s="239">
        <f>+'PersonnelNeeds25-6'!C18+'PersonnelNeeds25-6'!C44</f>
        <v>0</v>
      </c>
      <c r="D18" s="247">
        <f>+'PersonnelNeeds25-6'!D18+'PersonnelNeeds25-6'!D44</f>
        <v>0</v>
      </c>
      <c r="E18" s="247">
        <f>+'PersonnelNeeds25-6'!E18+'PersonnelNeeds25-6'!E44</f>
        <v>0</v>
      </c>
      <c r="F18" s="247">
        <f>+'PersonnelNeeds25-6'!F18+'PersonnelNeeds25-6'!F44</f>
        <v>0</v>
      </c>
      <c r="G18" s="247">
        <f>+'PersonnelNeeds25-6'!G18+'PersonnelNeeds25-6'!G44</f>
        <v>0</v>
      </c>
      <c r="H18" s="247">
        <f>+'PersonnelNeeds25-6'!H18+'PersonnelNeeds25-6'!H44</f>
        <v>0</v>
      </c>
      <c r="I18" s="247">
        <f>+'PersonnelNeeds25-6'!I18+'PersonnelNeeds25-6'!I44</f>
        <v>0</v>
      </c>
      <c r="J18" s="247">
        <f>+'PersonnelNeeds25-6'!J18+'PersonnelNeeds25-6'!J44</f>
        <v>0</v>
      </c>
      <c r="K18" s="247">
        <f>+'PersonnelNeeds25-6'!K18+'PersonnelNeeds25-6'!K44</f>
        <v>0</v>
      </c>
      <c r="L18" s="247">
        <f>+'PersonnelNeeds25-6'!L18+'PersonnelNeeds25-6'!L44</f>
        <v>0</v>
      </c>
      <c r="M18" s="2">
        <f t="shared" si="0"/>
        <v>0</v>
      </c>
    </row>
    <row r="19" spans="1:13" ht="16.5" customHeight="1" x14ac:dyDescent="0.25">
      <c r="A19" s="200" t="s">
        <v>374</v>
      </c>
      <c r="B19" s="206"/>
      <c r="C19" s="239">
        <f>+'PersonnelNeeds25-6'!C19+'PersonnelNeeds25-6'!C45</f>
        <v>0</v>
      </c>
      <c r="D19" s="247">
        <f>+'PersonnelNeeds25-6'!D19+'PersonnelNeeds25-6'!D45</f>
        <v>0</v>
      </c>
      <c r="E19" s="247">
        <f>+'PersonnelNeeds25-6'!E19+'PersonnelNeeds25-6'!E45</f>
        <v>0</v>
      </c>
      <c r="F19" s="247">
        <f>+'PersonnelNeeds25-6'!F19+'PersonnelNeeds25-6'!F45</f>
        <v>0</v>
      </c>
      <c r="G19" s="247">
        <f>+'PersonnelNeeds25-6'!G19+'PersonnelNeeds25-6'!G45</f>
        <v>0</v>
      </c>
      <c r="H19" s="247">
        <f>+'PersonnelNeeds25-6'!H19+'PersonnelNeeds25-6'!H45</f>
        <v>0</v>
      </c>
      <c r="I19" s="247">
        <f>+'PersonnelNeeds25-6'!I19+'PersonnelNeeds25-6'!I45</f>
        <v>0</v>
      </c>
      <c r="J19" s="247">
        <f>+'PersonnelNeeds25-6'!J19+'PersonnelNeeds25-6'!J45</f>
        <v>0</v>
      </c>
      <c r="K19" s="247">
        <f>+'PersonnelNeeds25-6'!K19+'PersonnelNeeds25-6'!K45</f>
        <v>0</v>
      </c>
      <c r="L19" s="247">
        <f>+'PersonnelNeeds25-6'!L19+'PersonnelNeeds25-6'!L45</f>
        <v>0</v>
      </c>
      <c r="M19" s="2">
        <f t="shared" si="0"/>
        <v>0</v>
      </c>
    </row>
    <row r="20" spans="1:13" ht="16.5" customHeight="1" x14ac:dyDescent="0.25">
      <c r="A20" s="200" t="s">
        <v>375</v>
      </c>
      <c r="B20" s="206"/>
      <c r="C20" s="239">
        <f>+'PersonnelNeeds25-6'!C20+'PersonnelNeeds25-6'!C46</f>
        <v>0</v>
      </c>
      <c r="D20" s="247">
        <f>+'PersonnelNeeds25-6'!D20+'PersonnelNeeds25-6'!D46</f>
        <v>0</v>
      </c>
      <c r="E20" s="247">
        <f>+'PersonnelNeeds25-6'!E20+'PersonnelNeeds25-6'!E46</f>
        <v>0</v>
      </c>
      <c r="F20" s="247">
        <f>+'PersonnelNeeds25-6'!F20+'PersonnelNeeds25-6'!F46</f>
        <v>0</v>
      </c>
      <c r="G20" s="247">
        <f>+'PersonnelNeeds25-6'!G20+'PersonnelNeeds25-6'!G46</f>
        <v>0</v>
      </c>
      <c r="H20" s="247">
        <f>+'PersonnelNeeds25-6'!H20+'PersonnelNeeds25-6'!H46</f>
        <v>0</v>
      </c>
      <c r="I20" s="247">
        <f>+'PersonnelNeeds25-6'!I20+'PersonnelNeeds25-6'!I46</f>
        <v>0</v>
      </c>
      <c r="J20" s="247">
        <f>+'PersonnelNeeds25-6'!J20+'PersonnelNeeds25-6'!J46</f>
        <v>0</v>
      </c>
      <c r="K20" s="247">
        <f>+'PersonnelNeeds25-6'!K20+'PersonnelNeeds25-6'!K46</f>
        <v>0</v>
      </c>
      <c r="L20" s="247">
        <f>+'PersonnelNeeds25-6'!L20+'PersonnelNeeds25-6'!L46</f>
        <v>0</v>
      </c>
      <c r="M20" s="2">
        <f t="shared" si="0"/>
        <v>0</v>
      </c>
    </row>
    <row r="21" spans="1:13" ht="16.5" customHeight="1" x14ac:dyDescent="0.25">
      <c r="A21" s="200" t="s">
        <v>376</v>
      </c>
      <c r="B21" s="206"/>
      <c r="C21" s="239">
        <f>+'PersonnelNeeds25-6'!C21+'PersonnelNeeds25-6'!C47</f>
        <v>1</v>
      </c>
      <c r="D21" s="247">
        <f>+'PersonnelNeeds25-6'!D21+'PersonnelNeeds25-6'!D47</f>
        <v>0</v>
      </c>
      <c r="E21" s="247">
        <f>+'PersonnelNeeds25-6'!E21+'PersonnelNeeds25-6'!E47</f>
        <v>0</v>
      </c>
      <c r="F21" s="247">
        <f>+'PersonnelNeeds25-6'!F21+'PersonnelNeeds25-6'!F47</f>
        <v>80000</v>
      </c>
      <c r="G21" s="247">
        <f>+'PersonnelNeeds25-6'!G21+'PersonnelNeeds25-6'!G47</f>
        <v>0</v>
      </c>
      <c r="H21" s="247">
        <f>+'PersonnelNeeds25-6'!H21+'PersonnelNeeds25-6'!H47</f>
        <v>0</v>
      </c>
      <c r="I21" s="247">
        <f>+'PersonnelNeeds25-6'!I21+'PersonnelNeeds25-6'!I47</f>
        <v>0</v>
      </c>
      <c r="J21" s="247">
        <f>+'PersonnelNeeds25-6'!J21+'PersonnelNeeds25-6'!J47</f>
        <v>0</v>
      </c>
      <c r="K21" s="247">
        <f>+'PersonnelNeeds25-6'!K21+'PersonnelNeeds25-6'!K47</f>
        <v>0</v>
      </c>
      <c r="L21" s="247">
        <f>+'PersonnelNeeds25-6'!L21+'PersonnelNeeds25-6'!L47</f>
        <v>0</v>
      </c>
      <c r="M21" s="2">
        <f t="shared" si="0"/>
        <v>80000</v>
      </c>
    </row>
    <row r="22" spans="1:13" ht="16.5" customHeight="1" x14ac:dyDescent="0.25">
      <c r="A22" s="200" t="s">
        <v>377</v>
      </c>
      <c r="B22" s="206"/>
      <c r="C22" s="239">
        <f>+'PersonnelNeeds25-6'!C22+'PersonnelNeeds25-6'!C48</f>
        <v>11</v>
      </c>
      <c r="D22" s="247">
        <f>+'PersonnelNeeds25-6'!D22+'PersonnelNeeds25-6'!D48</f>
        <v>0</v>
      </c>
      <c r="E22" s="247">
        <f>+'PersonnelNeeds25-6'!E22+'PersonnelNeeds25-6'!E48</f>
        <v>0</v>
      </c>
      <c r="F22" s="247">
        <f>+'PersonnelNeeds25-6'!F22+'PersonnelNeeds25-6'!F48</f>
        <v>650000</v>
      </c>
      <c r="G22" s="247">
        <f>+'PersonnelNeeds25-6'!G22+'PersonnelNeeds25-6'!G48</f>
        <v>0</v>
      </c>
      <c r="H22" s="247">
        <f>+'PersonnelNeeds25-6'!H22+'PersonnelNeeds25-6'!H48</f>
        <v>0</v>
      </c>
      <c r="I22" s="247">
        <f>+'PersonnelNeeds25-6'!I22+'PersonnelNeeds25-6'!I48</f>
        <v>0</v>
      </c>
      <c r="J22" s="247">
        <f>+'PersonnelNeeds25-6'!J22+'PersonnelNeeds25-6'!J48</f>
        <v>0</v>
      </c>
      <c r="K22" s="247">
        <f>+'PersonnelNeeds25-6'!K22+'PersonnelNeeds25-6'!K48</f>
        <v>50000</v>
      </c>
      <c r="L22" s="247">
        <f>+'PersonnelNeeds25-6'!L22+'PersonnelNeeds25-6'!L48</f>
        <v>0</v>
      </c>
      <c r="M22" s="2">
        <f t="shared" si="0"/>
        <v>700000</v>
      </c>
    </row>
    <row r="23" spans="1:13" ht="16.5" customHeight="1" x14ac:dyDescent="0.25">
      <c r="A23" s="200" t="s">
        <v>382</v>
      </c>
      <c r="B23" s="206"/>
      <c r="C23" s="239">
        <f>+'PersonnelNeeds25-6'!C23+'PersonnelNeeds25-6'!C49</f>
        <v>1</v>
      </c>
      <c r="D23" s="247">
        <f>+'PersonnelNeeds25-6'!D23+'PersonnelNeeds25-6'!D49</f>
        <v>0</v>
      </c>
      <c r="E23" s="247">
        <f>+'PersonnelNeeds25-6'!E23+'PersonnelNeeds25-6'!E49</f>
        <v>0</v>
      </c>
      <c r="F23" s="247">
        <f>+'PersonnelNeeds25-6'!F23+'PersonnelNeeds25-6'!F49</f>
        <v>90000</v>
      </c>
      <c r="G23" s="247">
        <f>+'PersonnelNeeds25-6'!G23+'PersonnelNeeds25-6'!G49</f>
        <v>0</v>
      </c>
      <c r="H23" s="247">
        <f>+'PersonnelNeeds25-6'!H23+'PersonnelNeeds25-6'!H49</f>
        <v>0</v>
      </c>
      <c r="I23" s="247">
        <f>+'PersonnelNeeds25-6'!I23+'PersonnelNeeds25-6'!I49</f>
        <v>0</v>
      </c>
      <c r="J23" s="247">
        <f>+'PersonnelNeeds25-6'!J23+'PersonnelNeeds25-6'!J49</f>
        <v>0</v>
      </c>
      <c r="K23" s="247">
        <f>+'PersonnelNeeds25-6'!K23+'PersonnelNeeds25-6'!K49</f>
        <v>0</v>
      </c>
      <c r="L23" s="247">
        <f>+'PersonnelNeeds25-6'!L23+'PersonnelNeeds25-6'!L49</f>
        <v>0</v>
      </c>
      <c r="M23" s="2">
        <f t="shared" si="0"/>
        <v>90000</v>
      </c>
    </row>
    <row r="24" spans="1:13" ht="16.5" customHeight="1" x14ac:dyDescent="0.25">
      <c r="A24" s="200" t="s">
        <v>380</v>
      </c>
      <c r="B24" s="206"/>
      <c r="C24" s="239">
        <f>+'PersonnelNeeds25-6'!C24+'PersonnelNeeds25-6'!C50</f>
        <v>0</v>
      </c>
      <c r="D24" s="247">
        <f>+'PersonnelNeeds25-6'!D24+'PersonnelNeeds25-6'!D50</f>
        <v>0</v>
      </c>
      <c r="E24" s="247">
        <f>+'PersonnelNeeds25-6'!E24+'PersonnelNeeds25-6'!E50</f>
        <v>0</v>
      </c>
      <c r="F24" s="247">
        <f>+'PersonnelNeeds25-6'!F24+'PersonnelNeeds25-6'!F50</f>
        <v>0</v>
      </c>
      <c r="G24" s="247">
        <f>+'PersonnelNeeds25-6'!G24+'PersonnelNeeds25-6'!G50</f>
        <v>0</v>
      </c>
      <c r="H24" s="247">
        <f>+'PersonnelNeeds25-6'!H24+'PersonnelNeeds25-6'!H50</f>
        <v>0</v>
      </c>
      <c r="I24" s="247">
        <f>+'PersonnelNeeds25-6'!I24+'PersonnelNeeds25-6'!I50</f>
        <v>0</v>
      </c>
      <c r="J24" s="247">
        <f>+'PersonnelNeeds25-6'!J24+'PersonnelNeeds25-6'!J50</f>
        <v>0</v>
      </c>
      <c r="K24" s="247">
        <f>+'PersonnelNeeds25-6'!K24+'PersonnelNeeds25-6'!K50</f>
        <v>0</v>
      </c>
      <c r="L24" s="247">
        <f>+'PersonnelNeeds25-6'!L24+'PersonnelNeeds25-6'!L50</f>
        <v>0</v>
      </c>
      <c r="M24" s="2">
        <f t="shared" si="0"/>
        <v>0</v>
      </c>
    </row>
    <row r="25" spans="1:13" ht="16.5" customHeight="1" x14ac:dyDescent="0.25">
      <c r="A25" s="200" t="s">
        <v>378</v>
      </c>
      <c r="B25" s="206"/>
      <c r="C25" s="239">
        <f>+'PersonnelNeeds25-6'!C25+'PersonnelNeeds25-6'!C51</f>
        <v>0</v>
      </c>
      <c r="D25" s="247">
        <f>+'PersonnelNeeds25-6'!D25+'PersonnelNeeds25-6'!D51</f>
        <v>0</v>
      </c>
      <c r="E25" s="247">
        <f>+'PersonnelNeeds25-6'!E25+'PersonnelNeeds25-6'!E51</f>
        <v>0</v>
      </c>
      <c r="F25" s="247">
        <f>+'PersonnelNeeds25-6'!F25+'PersonnelNeeds25-6'!F51</f>
        <v>0</v>
      </c>
      <c r="G25" s="247">
        <f>+'PersonnelNeeds25-6'!G25+'PersonnelNeeds25-6'!G51</f>
        <v>0</v>
      </c>
      <c r="H25" s="247">
        <f>+'PersonnelNeeds25-6'!H25+'PersonnelNeeds25-6'!H51</f>
        <v>0</v>
      </c>
      <c r="I25" s="247">
        <f>+'PersonnelNeeds25-6'!I25+'PersonnelNeeds25-6'!I51</f>
        <v>0</v>
      </c>
      <c r="J25" s="247">
        <f>+'PersonnelNeeds25-6'!J25+'PersonnelNeeds25-6'!J51</f>
        <v>0</v>
      </c>
      <c r="K25" s="247">
        <f>+'PersonnelNeeds25-6'!K25+'PersonnelNeeds25-6'!K51</f>
        <v>0</v>
      </c>
      <c r="L25" s="247">
        <f>+'PersonnelNeeds25-6'!L25+'PersonnelNeeds25-6'!L51</f>
        <v>0</v>
      </c>
      <c r="M25" s="2">
        <f t="shared" si="0"/>
        <v>0</v>
      </c>
    </row>
    <row r="26" spans="1:13" ht="16.5" customHeight="1" x14ac:dyDescent="0.25">
      <c r="A26" s="200" t="s">
        <v>379</v>
      </c>
      <c r="B26" s="206"/>
      <c r="C26" s="239">
        <f>+'PersonnelNeeds25-6'!C26+'PersonnelNeeds25-6'!C52</f>
        <v>0</v>
      </c>
      <c r="D26" s="247">
        <f>+'PersonnelNeeds25-6'!D26+'PersonnelNeeds25-6'!D52</f>
        <v>0</v>
      </c>
      <c r="E26" s="247">
        <f>+'PersonnelNeeds25-6'!E26+'PersonnelNeeds25-6'!E52</f>
        <v>0</v>
      </c>
      <c r="F26" s="247">
        <f>+'PersonnelNeeds25-6'!F26+'PersonnelNeeds25-6'!F52</f>
        <v>0</v>
      </c>
      <c r="G26" s="247">
        <f>+'PersonnelNeeds25-6'!G26+'PersonnelNeeds25-6'!G52</f>
        <v>0</v>
      </c>
      <c r="H26" s="247">
        <f>+'PersonnelNeeds25-6'!H26+'PersonnelNeeds25-6'!H52</f>
        <v>0</v>
      </c>
      <c r="I26" s="247">
        <f>+'PersonnelNeeds25-6'!I26+'PersonnelNeeds25-6'!I52</f>
        <v>0</v>
      </c>
      <c r="J26" s="247">
        <f>+'PersonnelNeeds25-6'!J26+'PersonnelNeeds25-6'!J52</f>
        <v>0</v>
      </c>
      <c r="K26" s="247">
        <f>+'PersonnelNeeds25-6'!K26+'PersonnelNeeds25-6'!K52</f>
        <v>0</v>
      </c>
      <c r="L26" s="247">
        <f>+'PersonnelNeeds25-6'!L26+'PersonnelNeeds25-6'!L52</f>
        <v>0</v>
      </c>
      <c r="M26" s="2">
        <f t="shared" si="0"/>
        <v>0</v>
      </c>
    </row>
    <row r="27" spans="1:13" ht="16.5" customHeight="1" x14ac:dyDescent="0.25">
      <c r="A27" s="200" t="s">
        <v>383</v>
      </c>
      <c r="B27" s="206"/>
      <c r="C27" s="239">
        <f>+'PersonnelNeeds25-6'!C27+'PersonnelNeeds25-6'!C53</f>
        <v>0</v>
      </c>
      <c r="D27" s="247">
        <f>+'PersonnelNeeds25-6'!D27+'PersonnelNeeds25-6'!D53</f>
        <v>0</v>
      </c>
      <c r="E27" s="247">
        <f>+'PersonnelNeeds25-6'!E27+'PersonnelNeeds25-6'!E53</f>
        <v>0</v>
      </c>
      <c r="F27" s="247">
        <f>+'PersonnelNeeds25-6'!F27+'PersonnelNeeds25-6'!F53</f>
        <v>0</v>
      </c>
      <c r="G27" s="247">
        <f>+'PersonnelNeeds25-6'!G27+'PersonnelNeeds25-6'!G53</f>
        <v>0</v>
      </c>
      <c r="H27" s="247">
        <f>+'PersonnelNeeds25-6'!H27+'PersonnelNeeds25-6'!H53</f>
        <v>0</v>
      </c>
      <c r="I27" s="247">
        <f>+'PersonnelNeeds25-6'!I27+'PersonnelNeeds25-6'!I53</f>
        <v>0</v>
      </c>
      <c r="J27" s="247">
        <f>+'PersonnelNeeds25-6'!J27+'PersonnelNeeds25-6'!J53</f>
        <v>0</v>
      </c>
      <c r="K27" s="247">
        <f>+'PersonnelNeeds25-6'!K27+'PersonnelNeeds25-6'!K53</f>
        <v>0</v>
      </c>
      <c r="L27" s="247">
        <f>+'PersonnelNeeds25-6'!L27+'PersonnelNeeds25-6'!L53</f>
        <v>0</v>
      </c>
      <c r="M27" s="2">
        <f t="shared" si="0"/>
        <v>0</v>
      </c>
    </row>
    <row r="28" spans="1:13" ht="16.5" customHeight="1" x14ac:dyDescent="0.25">
      <c r="A28" s="207" t="s">
        <v>381</v>
      </c>
      <c r="B28" s="208"/>
      <c r="C28" s="239">
        <f>+'PersonnelNeeds25-6'!C28+'PersonnelNeeds25-6'!C54</f>
        <v>0</v>
      </c>
      <c r="D28" s="247">
        <f>+'PersonnelNeeds25-6'!D28+'PersonnelNeeds25-6'!D54</f>
        <v>0</v>
      </c>
      <c r="E28" s="247">
        <f>+'PersonnelNeeds25-6'!E28+'PersonnelNeeds25-6'!E54</f>
        <v>0</v>
      </c>
      <c r="F28" s="247">
        <f>+'PersonnelNeeds25-6'!F28+'PersonnelNeeds25-6'!F54</f>
        <v>0</v>
      </c>
      <c r="G28" s="247">
        <f>+'PersonnelNeeds25-6'!G28+'PersonnelNeeds25-6'!G54</f>
        <v>0</v>
      </c>
      <c r="H28" s="247">
        <f>+'PersonnelNeeds25-6'!H28+'PersonnelNeeds25-6'!H54</f>
        <v>0</v>
      </c>
      <c r="I28" s="247">
        <f>+'PersonnelNeeds25-6'!I28+'PersonnelNeeds25-6'!I54</f>
        <v>0</v>
      </c>
      <c r="J28" s="247">
        <f>+'PersonnelNeeds25-6'!J28+'PersonnelNeeds25-6'!J54</f>
        <v>0</v>
      </c>
      <c r="K28" s="247">
        <f>+'PersonnelNeeds25-6'!K28+'PersonnelNeeds25-6'!K54</f>
        <v>0</v>
      </c>
      <c r="L28" s="247">
        <f>+'PersonnelNeeds25-6'!L28+'PersonnelNeeds25-6'!L54</f>
        <v>0</v>
      </c>
      <c r="M28" s="2">
        <f t="shared" si="0"/>
        <v>0</v>
      </c>
    </row>
    <row r="29" spans="1:13" ht="14.25" customHeight="1" x14ac:dyDescent="0.25">
      <c r="A29" s="270" t="s">
        <v>388</v>
      </c>
      <c r="B29" s="271"/>
      <c r="C29" s="210">
        <f>SUM(C12:C28)</f>
        <v>20</v>
      </c>
      <c r="D29" s="211">
        <f>SUM(D12:D28)</f>
        <v>0</v>
      </c>
      <c r="E29" s="211">
        <f t="shared" ref="E29:L29" si="1">SUM(E12:E28)</f>
        <v>0</v>
      </c>
      <c r="F29" s="211">
        <f t="shared" si="1"/>
        <v>925000</v>
      </c>
      <c r="G29" s="211">
        <f t="shared" si="1"/>
        <v>0</v>
      </c>
      <c r="H29" s="211">
        <f t="shared" si="1"/>
        <v>540000</v>
      </c>
      <c r="I29" s="211">
        <f t="shared" si="1"/>
        <v>0</v>
      </c>
      <c r="J29" s="211">
        <f t="shared" si="1"/>
        <v>0</v>
      </c>
      <c r="K29" s="211">
        <f t="shared" si="1"/>
        <v>155000</v>
      </c>
      <c r="L29" s="211">
        <f t="shared" si="1"/>
        <v>0</v>
      </c>
      <c r="M29" s="211">
        <f>SUM(M12:M28)</f>
        <v>1620000</v>
      </c>
    </row>
    <row r="30" spans="1:13" ht="14.25" customHeight="1" x14ac:dyDescent="0.25">
      <c r="A30" s="435" t="s">
        <v>385</v>
      </c>
      <c r="B30" s="436"/>
      <c r="C30" s="239">
        <f>+'PersonnelNeeds25-6'!C30+'PersonnelNeeds25-6'!C56</f>
        <v>0</v>
      </c>
      <c r="D30" s="247">
        <f>+'PersonnelNeeds25-6'!D30+'PersonnelNeeds25-6'!D56</f>
        <v>0</v>
      </c>
      <c r="E30" s="247">
        <f>+'PersonnelNeeds25-6'!E30+'PersonnelNeeds25-6'!E56</f>
        <v>0</v>
      </c>
      <c r="F30" s="247">
        <f>+'PersonnelNeeds25-6'!F30+'PersonnelNeeds25-6'!F56</f>
        <v>0</v>
      </c>
      <c r="G30" s="247">
        <f>+'PersonnelNeeds25-6'!G30+'PersonnelNeeds25-6'!G56</f>
        <v>0</v>
      </c>
      <c r="H30" s="247">
        <f>+'PersonnelNeeds25-6'!H30+'PersonnelNeeds25-6'!H56</f>
        <v>0</v>
      </c>
      <c r="I30" s="247">
        <f>+'PersonnelNeeds25-6'!I30+'PersonnelNeeds25-6'!I56</f>
        <v>0</v>
      </c>
      <c r="J30" s="247">
        <f>+'PersonnelNeeds25-6'!J30+'PersonnelNeeds25-6'!J56</f>
        <v>0</v>
      </c>
      <c r="K30" s="247">
        <f>+'PersonnelNeeds25-6'!K30+'PersonnelNeeds25-6'!K56</f>
        <v>0</v>
      </c>
      <c r="L30" s="247">
        <f>+'PersonnelNeeds25-6'!L30+'PersonnelNeeds25-6'!L56</f>
        <v>0</v>
      </c>
      <c r="M30" s="203">
        <f>SUM(D30:L30)</f>
        <v>0</v>
      </c>
    </row>
    <row r="31" spans="1:13" ht="14.25" customHeight="1" x14ac:dyDescent="0.25">
      <c r="A31" s="427" t="s">
        <v>386</v>
      </c>
      <c r="B31" s="389"/>
      <c r="C31" s="239">
        <f>+'PersonnelNeeds25-6'!C31+'PersonnelNeeds25-6'!C57</f>
        <v>0</v>
      </c>
      <c r="D31" s="247">
        <f>+'PersonnelNeeds25-6'!D31+'PersonnelNeeds25-6'!D57</f>
        <v>0</v>
      </c>
      <c r="E31" s="247">
        <f>+'PersonnelNeeds25-6'!E31+'PersonnelNeeds25-6'!E57</f>
        <v>0</v>
      </c>
      <c r="F31" s="247">
        <f>+'PersonnelNeeds25-6'!F31+'PersonnelNeeds25-6'!F57</f>
        <v>0</v>
      </c>
      <c r="G31" s="247">
        <f>+'PersonnelNeeds25-6'!G31+'PersonnelNeeds25-6'!G57</f>
        <v>0</v>
      </c>
      <c r="H31" s="247">
        <f>+'PersonnelNeeds25-6'!H31+'PersonnelNeeds25-6'!H57</f>
        <v>0</v>
      </c>
      <c r="I31" s="247">
        <f>+'PersonnelNeeds25-6'!I31+'PersonnelNeeds25-6'!I57</f>
        <v>0</v>
      </c>
      <c r="J31" s="247">
        <f>+'PersonnelNeeds25-6'!J31+'PersonnelNeeds25-6'!J57</f>
        <v>0</v>
      </c>
      <c r="K31" s="247">
        <f>+'PersonnelNeeds25-6'!K31+'PersonnelNeeds25-6'!K57</f>
        <v>0</v>
      </c>
      <c r="L31" s="247">
        <f>+'PersonnelNeeds25-6'!L31+'PersonnelNeeds25-6'!L57</f>
        <v>0</v>
      </c>
      <c r="M31" s="2">
        <f>SUM(D31:L31)</f>
        <v>0</v>
      </c>
    </row>
    <row r="32" spans="1:13" ht="25.5" customHeight="1" thickBot="1" x14ac:dyDescent="0.3">
      <c r="A32" s="374" t="s">
        <v>398</v>
      </c>
      <c r="B32" s="391"/>
      <c r="C32" s="192">
        <f>SUM(C29:C31)</f>
        <v>20</v>
      </c>
      <c r="D32" s="14">
        <f>SUM(D29:D31)</f>
        <v>0</v>
      </c>
      <c r="E32" s="14">
        <f t="shared" ref="E32:M32" si="2">SUM(E29:E31)</f>
        <v>0</v>
      </c>
      <c r="F32" s="14">
        <f t="shared" si="2"/>
        <v>925000</v>
      </c>
      <c r="G32" s="14">
        <f t="shared" si="2"/>
        <v>0</v>
      </c>
      <c r="H32" s="14">
        <f t="shared" si="2"/>
        <v>540000</v>
      </c>
      <c r="I32" s="14">
        <f t="shared" si="2"/>
        <v>0</v>
      </c>
      <c r="J32" s="14">
        <f t="shared" si="2"/>
        <v>0</v>
      </c>
      <c r="K32" s="14">
        <f t="shared" si="2"/>
        <v>155000</v>
      </c>
      <c r="L32" s="14">
        <f t="shared" si="2"/>
        <v>0</v>
      </c>
      <c r="M32" s="14">
        <f t="shared" si="2"/>
        <v>1620000</v>
      </c>
    </row>
    <row r="33" spans="1:16" s="58" customFormat="1" ht="14.25" customHeight="1" x14ac:dyDescent="0.25">
      <c r="A33" s="334" t="s">
        <v>128</v>
      </c>
      <c r="B33" s="334"/>
      <c r="C33" s="334"/>
      <c r="D33" s="334"/>
      <c r="E33" s="334"/>
      <c r="F33" s="334"/>
      <c r="G33" s="334"/>
      <c r="H33" s="334"/>
      <c r="I33" s="334"/>
      <c r="J33" s="334"/>
      <c r="K33" s="334"/>
      <c r="L33" s="334"/>
      <c r="M33" s="334"/>
    </row>
    <row r="34" spans="1:16" s="58" customFormat="1" ht="14.25" customHeight="1" x14ac:dyDescent="0.25">
      <c r="A34" s="456" t="s">
        <v>354</v>
      </c>
      <c r="B34" s="457"/>
      <c r="C34" s="457"/>
      <c r="D34" s="457"/>
      <c r="E34" s="457"/>
      <c r="F34" s="457"/>
      <c r="G34" s="457"/>
      <c r="H34" s="457"/>
      <c r="I34" s="457"/>
      <c r="J34" s="457"/>
      <c r="K34" s="457"/>
      <c r="L34" s="457"/>
      <c r="M34" s="458"/>
    </row>
    <row r="35" spans="1:16" s="58" customFormat="1" ht="54" customHeight="1" x14ac:dyDescent="0.25">
      <c r="A35" s="453" t="s">
        <v>7</v>
      </c>
      <c r="B35" s="366"/>
      <c r="C35" s="10" t="s">
        <v>440</v>
      </c>
      <c r="D35" s="10" t="s">
        <v>136</v>
      </c>
      <c r="E35" s="10" t="s">
        <v>137</v>
      </c>
      <c r="F35" s="10" t="s">
        <v>138</v>
      </c>
      <c r="G35" s="10" t="s">
        <v>139</v>
      </c>
      <c r="H35" s="10" t="s">
        <v>140</v>
      </c>
      <c r="I35" s="10" t="s">
        <v>141</v>
      </c>
      <c r="J35" s="10" t="s">
        <v>142</v>
      </c>
      <c r="K35" s="10" t="s">
        <v>143</v>
      </c>
      <c r="L35" s="10" t="s">
        <v>144</v>
      </c>
      <c r="M35" s="10" t="s">
        <v>135</v>
      </c>
    </row>
    <row r="36" spans="1:16" ht="14.25" customHeight="1" x14ac:dyDescent="0.25">
      <c r="A36" s="279" t="s">
        <v>389</v>
      </c>
      <c r="B36" s="357"/>
      <c r="C36" s="239">
        <f>+'Projected Needs'!C36</f>
        <v>0</v>
      </c>
      <c r="D36" s="246">
        <f>+'Projected Needs'!D36</f>
        <v>0</v>
      </c>
      <c r="E36" s="246">
        <f>+'Projected Needs'!E36</f>
        <v>0</v>
      </c>
      <c r="F36" s="246">
        <f>+'Projected Needs'!F36</f>
        <v>0</v>
      </c>
      <c r="G36" s="246">
        <f>+'Projected Needs'!G36</f>
        <v>0</v>
      </c>
      <c r="H36" s="246">
        <f>+'Projected Needs'!H36</f>
        <v>0</v>
      </c>
      <c r="I36" s="246">
        <f>+'Projected Needs'!I36</f>
        <v>0</v>
      </c>
      <c r="J36" s="246">
        <f>+'Projected Needs'!J36</f>
        <v>0</v>
      </c>
      <c r="K36" s="246">
        <f>+'Projected Needs'!K36</f>
        <v>0</v>
      </c>
      <c r="L36" s="246">
        <f>+'Projected Needs'!L36</f>
        <v>0</v>
      </c>
      <c r="M36" s="2">
        <f>SUM(D36:L36)</f>
        <v>0</v>
      </c>
      <c r="O36" s="57"/>
      <c r="P36" s="59"/>
    </row>
    <row r="37" spans="1:16" ht="25.5" customHeight="1" thickBot="1" x14ac:dyDescent="0.3">
      <c r="A37" s="363" t="s">
        <v>390</v>
      </c>
      <c r="B37" s="422"/>
      <c r="C37" s="239">
        <f>+'Projected Needs'!C37</f>
        <v>0</v>
      </c>
      <c r="D37" s="246">
        <f>+'Projected Needs'!D37</f>
        <v>0</v>
      </c>
      <c r="E37" s="246">
        <f>+'Projected Needs'!E37</f>
        <v>0</v>
      </c>
      <c r="F37" s="246">
        <f>+'Projected Needs'!F37</f>
        <v>0</v>
      </c>
      <c r="G37" s="246">
        <f>+'Projected Needs'!G37</f>
        <v>0</v>
      </c>
      <c r="H37" s="246">
        <f>+'Projected Needs'!H37</f>
        <v>0</v>
      </c>
      <c r="I37" s="246">
        <f>+'Projected Needs'!I37</f>
        <v>0</v>
      </c>
      <c r="J37" s="246">
        <f>+'Projected Needs'!J37</f>
        <v>0</v>
      </c>
      <c r="K37" s="246">
        <f>+'Projected Needs'!K37</f>
        <v>0</v>
      </c>
      <c r="L37" s="246">
        <f>+'Projected Needs'!L37</f>
        <v>0</v>
      </c>
      <c r="M37" s="11">
        <f>SUM(D37:L37)</f>
        <v>0</v>
      </c>
      <c r="O37" s="60"/>
    </row>
    <row r="38" spans="1:16" ht="25.5" customHeight="1" thickBot="1" x14ac:dyDescent="0.3">
      <c r="A38" s="423" t="s">
        <v>399</v>
      </c>
      <c r="B38" s="424"/>
      <c r="C38" s="192">
        <f t="shared" ref="C38:M38" si="3">SUM(C36:C37)</f>
        <v>0</v>
      </c>
      <c r="D38" s="14">
        <f t="shared" si="3"/>
        <v>0</v>
      </c>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row>
    <row r="39" spans="1:16" s="58" customFormat="1" ht="14.25" customHeight="1" x14ac:dyDescent="0.25">
      <c r="A39" s="334" t="s">
        <v>130</v>
      </c>
      <c r="B39" s="334"/>
      <c r="C39" s="334"/>
      <c r="D39" s="334"/>
      <c r="E39" s="334"/>
      <c r="F39" s="334"/>
      <c r="G39" s="334"/>
      <c r="H39" s="334"/>
      <c r="I39" s="334"/>
      <c r="J39" s="334"/>
      <c r="K39" s="334"/>
      <c r="L39" s="334"/>
      <c r="M39" s="334"/>
      <c r="N39" s="56"/>
    </row>
    <row r="40" spans="1:16" ht="14.25" customHeight="1" x14ac:dyDescent="0.25">
      <c r="A40" s="442" t="s">
        <v>355</v>
      </c>
      <c r="B40" s="443"/>
      <c r="C40" s="443"/>
      <c r="D40" s="443"/>
      <c r="E40" s="443"/>
      <c r="F40" s="443"/>
      <c r="G40" s="443"/>
      <c r="H40" s="443"/>
      <c r="I40" s="443"/>
      <c r="J40" s="443"/>
      <c r="K40" s="443"/>
      <c r="L40" s="443"/>
      <c r="M40" s="444"/>
    </row>
    <row r="41" spans="1:16" ht="54" customHeight="1" x14ac:dyDescent="0.25">
      <c r="A41" s="453" t="s">
        <v>7</v>
      </c>
      <c r="B41" s="366"/>
      <c r="C41" s="10"/>
      <c r="D41" s="10" t="s">
        <v>136</v>
      </c>
      <c r="E41" s="10" t="s">
        <v>137</v>
      </c>
      <c r="F41" s="10" t="s">
        <v>138</v>
      </c>
      <c r="G41" s="10" t="s">
        <v>139</v>
      </c>
      <c r="H41" s="10" t="s">
        <v>140</v>
      </c>
      <c r="I41" s="10" t="s">
        <v>141</v>
      </c>
      <c r="J41" s="10" t="s">
        <v>142</v>
      </c>
      <c r="K41" s="10" t="s">
        <v>143</v>
      </c>
      <c r="L41" s="10" t="s">
        <v>144</v>
      </c>
      <c r="M41" s="10" t="s">
        <v>135</v>
      </c>
    </row>
    <row r="42" spans="1:16" ht="14.25" customHeight="1" x14ac:dyDescent="0.25">
      <c r="A42" s="281" t="s">
        <v>391</v>
      </c>
      <c r="B42" s="282"/>
      <c r="C42" s="392"/>
      <c r="D42" s="246">
        <f>+'Projected Needs'!D42</f>
        <v>0</v>
      </c>
      <c r="E42" s="246">
        <f>+'Projected Needs'!E42</f>
        <v>0</v>
      </c>
      <c r="F42" s="246">
        <f>+'Projected Needs'!F42</f>
        <v>0</v>
      </c>
      <c r="G42" s="246">
        <f>+'Projected Needs'!G42</f>
        <v>0</v>
      </c>
      <c r="H42" s="246">
        <f>+'Projected Needs'!H42</f>
        <v>0</v>
      </c>
      <c r="I42" s="246">
        <f>+'Projected Needs'!I42</f>
        <v>0</v>
      </c>
      <c r="J42" s="246">
        <f>+'Projected Needs'!J42</f>
        <v>0</v>
      </c>
      <c r="K42" s="246">
        <f>+'Projected Needs'!K42</f>
        <v>0</v>
      </c>
      <c r="L42" s="246">
        <f>+'Projected Needs'!L42</f>
        <v>0</v>
      </c>
      <c r="M42" s="2">
        <f t="shared" ref="M42:M47" si="4">SUM(D42:L42)</f>
        <v>0</v>
      </c>
    </row>
    <row r="43" spans="1:16" ht="14.25" customHeight="1" x14ac:dyDescent="0.25">
      <c r="A43" s="281" t="s">
        <v>392</v>
      </c>
      <c r="B43" s="282"/>
      <c r="C43" s="392"/>
      <c r="D43" s="246">
        <f>+'Projected Needs'!D43</f>
        <v>0</v>
      </c>
      <c r="E43" s="246">
        <f>+'Projected Needs'!E43</f>
        <v>0</v>
      </c>
      <c r="F43" s="246">
        <f>+'Projected Needs'!F43</f>
        <v>0</v>
      </c>
      <c r="G43" s="246">
        <f>+'Projected Needs'!G43</f>
        <v>0</v>
      </c>
      <c r="H43" s="246">
        <f>+'Projected Needs'!H43</f>
        <v>0</v>
      </c>
      <c r="I43" s="246">
        <f>+'Projected Needs'!I43</f>
        <v>0</v>
      </c>
      <c r="J43" s="246">
        <f>+'Projected Needs'!J43</f>
        <v>0</v>
      </c>
      <c r="K43" s="246">
        <f>+'Projected Needs'!K43</f>
        <v>0</v>
      </c>
      <c r="L43" s="246">
        <f>+'Projected Needs'!L43</f>
        <v>0</v>
      </c>
      <c r="M43" s="2">
        <f t="shared" si="4"/>
        <v>0</v>
      </c>
    </row>
    <row r="44" spans="1:16" ht="14.25" customHeight="1" x14ac:dyDescent="0.25">
      <c r="A44" s="281" t="s">
        <v>393</v>
      </c>
      <c r="B44" s="282"/>
      <c r="C44" s="392"/>
      <c r="D44" s="246">
        <f>+'Projected Needs'!D44</f>
        <v>0</v>
      </c>
      <c r="E44" s="246">
        <f>+'Projected Needs'!E44</f>
        <v>0</v>
      </c>
      <c r="F44" s="246">
        <f>+'Projected Needs'!F44</f>
        <v>0</v>
      </c>
      <c r="G44" s="246">
        <f>+'Projected Needs'!G44</f>
        <v>0</v>
      </c>
      <c r="H44" s="246">
        <f>+'Projected Needs'!H44</f>
        <v>0</v>
      </c>
      <c r="I44" s="246">
        <f>+'Projected Needs'!I44</f>
        <v>0</v>
      </c>
      <c r="J44" s="246">
        <f>+'Projected Needs'!J44</f>
        <v>0</v>
      </c>
      <c r="K44" s="246">
        <f>+'Projected Needs'!K44</f>
        <v>0</v>
      </c>
      <c r="L44" s="246">
        <f>+'Projected Needs'!L44</f>
        <v>0</v>
      </c>
      <c r="M44" s="2">
        <f t="shared" si="4"/>
        <v>0</v>
      </c>
    </row>
    <row r="45" spans="1:16" ht="14.25" customHeight="1" x14ac:dyDescent="0.25">
      <c r="A45" s="281" t="s">
        <v>394</v>
      </c>
      <c r="B45" s="282"/>
      <c r="C45" s="392"/>
      <c r="D45" s="246">
        <f>+'Projected Needs'!D45</f>
        <v>0</v>
      </c>
      <c r="E45" s="246">
        <f>+'Projected Needs'!E45</f>
        <v>0</v>
      </c>
      <c r="F45" s="246">
        <f>+'Projected Needs'!F45</f>
        <v>0</v>
      </c>
      <c r="G45" s="246">
        <f>+'Projected Needs'!G45</f>
        <v>0</v>
      </c>
      <c r="H45" s="246">
        <f>+'Projected Needs'!H45</f>
        <v>0</v>
      </c>
      <c r="I45" s="246">
        <f>+'Projected Needs'!I45</f>
        <v>0</v>
      </c>
      <c r="J45" s="246">
        <f>+'Projected Needs'!J45</f>
        <v>0</v>
      </c>
      <c r="K45" s="246">
        <f>+'Projected Needs'!K45</f>
        <v>0</v>
      </c>
      <c r="L45" s="246">
        <f>+'Projected Needs'!L45</f>
        <v>0</v>
      </c>
      <c r="M45" s="2">
        <f t="shared" si="4"/>
        <v>0</v>
      </c>
    </row>
    <row r="46" spans="1:16" ht="14.25" customHeight="1" x14ac:dyDescent="0.25">
      <c r="A46" s="281" t="s">
        <v>395</v>
      </c>
      <c r="B46" s="282"/>
      <c r="C46" s="392"/>
      <c r="D46" s="246">
        <f>+'Projected Needs'!D46</f>
        <v>0</v>
      </c>
      <c r="E46" s="246">
        <f>+'Projected Needs'!E46</f>
        <v>0</v>
      </c>
      <c r="F46" s="246">
        <f>+'Projected Needs'!F46</f>
        <v>0</v>
      </c>
      <c r="G46" s="246">
        <f>+'Projected Needs'!G46</f>
        <v>0</v>
      </c>
      <c r="H46" s="246">
        <f>+'Projected Needs'!H46</f>
        <v>0</v>
      </c>
      <c r="I46" s="246">
        <f>+'Projected Needs'!I46</f>
        <v>0</v>
      </c>
      <c r="J46" s="246">
        <f>+'Projected Needs'!J46</f>
        <v>0</v>
      </c>
      <c r="K46" s="246">
        <f>+'Projected Needs'!K46</f>
        <v>0</v>
      </c>
      <c r="L46" s="246">
        <f>+'Projected Needs'!L46</f>
        <v>0</v>
      </c>
      <c r="M46" s="2">
        <f t="shared" si="4"/>
        <v>0</v>
      </c>
    </row>
    <row r="47" spans="1:16" ht="36.75" customHeight="1" thickBot="1" x14ac:dyDescent="0.3">
      <c r="A47" s="385" t="s">
        <v>396</v>
      </c>
      <c r="B47" s="459"/>
      <c r="C47" s="386"/>
      <c r="D47" s="246">
        <f>+'Projected Needs'!D47</f>
        <v>0</v>
      </c>
      <c r="E47" s="246">
        <f>+'Projected Needs'!E47</f>
        <v>0</v>
      </c>
      <c r="F47" s="246">
        <f>+'Projected Needs'!F47</f>
        <v>0</v>
      </c>
      <c r="G47" s="246">
        <f>+'Projected Needs'!G47</f>
        <v>0</v>
      </c>
      <c r="H47" s="246">
        <f>+'Projected Needs'!H47</f>
        <v>0</v>
      </c>
      <c r="I47" s="246">
        <f>+'Projected Needs'!I47</f>
        <v>0</v>
      </c>
      <c r="J47" s="246">
        <f>+'Projected Needs'!J47</f>
        <v>0</v>
      </c>
      <c r="K47" s="246">
        <f>+'Projected Needs'!K47</f>
        <v>0</v>
      </c>
      <c r="L47" s="246">
        <f>+'Projected Needs'!L47</f>
        <v>0</v>
      </c>
      <c r="M47" s="11">
        <f t="shared" si="4"/>
        <v>0</v>
      </c>
    </row>
    <row r="48" spans="1:16" ht="25.5" customHeight="1" thickBot="1" x14ac:dyDescent="0.3">
      <c r="A48" s="380" t="s">
        <v>397</v>
      </c>
      <c r="B48" s="381"/>
      <c r="C48" s="383"/>
      <c r="D48" s="3">
        <f t="shared" ref="D48:M48" si="5">SUM(D42:D47)</f>
        <v>0</v>
      </c>
      <c r="E48" s="3">
        <f t="shared" si="5"/>
        <v>0</v>
      </c>
      <c r="F48" s="3">
        <f t="shared" si="5"/>
        <v>0</v>
      </c>
      <c r="G48" s="3">
        <f t="shared" si="5"/>
        <v>0</v>
      </c>
      <c r="H48" s="3">
        <f t="shared" si="5"/>
        <v>0</v>
      </c>
      <c r="I48" s="3">
        <f t="shared" si="5"/>
        <v>0</v>
      </c>
      <c r="J48" s="3">
        <f t="shared" si="5"/>
        <v>0</v>
      </c>
      <c r="K48" s="3">
        <f t="shared" si="5"/>
        <v>0</v>
      </c>
      <c r="L48" s="3">
        <f t="shared" si="5"/>
        <v>0</v>
      </c>
      <c r="M48" s="3">
        <f t="shared" si="5"/>
        <v>0</v>
      </c>
    </row>
    <row r="49" spans="1:14" ht="37.5" customHeight="1" thickTop="1" thickBot="1" x14ac:dyDescent="0.3">
      <c r="A49" s="376" t="s">
        <v>400</v>
      </c>
      <c r="B49" s="384"/>
      <c r="C49" s="196">
        <f t="shared" ref="C49:M49" si="6">SUM(C32,C38,C48)</f>
        <v>20</v>
      </c>
      <c r="D49" s="15">
        <f t="shared" si="6"/>
        <v>0</v>
      </c>
      <c r="E49" s="15">
        <f t="shared" si="6"/>
        <v>0</v>
      </c>
      <c r="F49" s="15">
        <f t="shared" si="6"/>
        <v>925000</v>
      </c>
      <c r="G49" s="15">
        <f t="shared" si="6"/>
        <v>0</v>
      </c>
      <c r="H49" s="15">
        <f t="shared" si="6"/>
        <v>540000</v>
      </c>
      <c r="I49" s="15">
        <f t="shared" si="6"/>
        <v>0</v>
      </c>
      <c r="J49" s="15">
        <f t="shared" si="6"/>
        <v>0</v>
      </c>
      <c r="K49" s="15">
        <f t="shared" si="6"/>
        <v>155000</v>
      </c>
      <c r="L49" s="15">
        <f t="shared" si="6"/>
        <v>0</v>
      </c>
      <c r="M49" s="15">
        <f t="shared" si="6"/>
        <v>1620000</v>
      </c>
    </row>
    <row r="50" spans="1:14" ht="12" thickBot="1" x14ac:dyDescent="0.3">
      <c r="A50" s="387" t="s">
        <v>145</v>
      </c>
      <c r="B50" s="387"/>
      <c r="C50" s="235"/>
      <c r="D50" s="93">
        <f>IFERROR(D49/$M$49,0)</f>
        <v>0</v>
      </c>
      <c r="E50" s="93">
        <f t="shared" ref="E50:M50" si="7">IFERROR(E49/$M$49,0)</f>
        <v>0</v>
      </c>
      <c r="F50" s="93">
        <f t="shared" si="7"/>
        <v>0.57098765432098764</v>
      </c>
      <c r="G50" s="93">
        <f t="shared" si="7"/>
        <v>0</v>
      </c>
      <c r="H50" s="93">
        <f t="shared" si="7"/>
        <v>0.33333333333333331</v>
      </c>
      <c r="I50" s="93">
        <f t="shared" si="7"/>
        <v>0</v>
      </c>
      <c r="J50" s="93">
        <f t="shared" si="7"/>
        <v>0</v>
      </c>
      <c r="K50" s="93">
        <f t="shared" si="7"/>
        <v>9.5679012345679007E-2</v>
      </c>
      <c r="L50" s="93">
        <f t="shared" si="7"/>
        <v>0</v>
      </c>
      <c r="M50" s="93">
        <f t="shared" si="7"/>
        <v>1</v>
      </c>
    </row>
    <row r="51" spans="1:14" ht="12" thickBot="1" x14ac:dyDescent="0.3">
      <c r="A51" s="327" t="s">
        <v>92</v>
      </c>
      <c r="B51" s="327"/>
      <c r="C51" s="327"/>
      <c r="D51" s="327"/>
      <c r="E51" s="327"/>
      <c r="F51" s="327"/>
      <c r="G51" s="327"/>
      <c r="H51" s="327"/>
      <c r="I51" s="327"/>
      <c r="J51" s="327"/>
      <c r="K51" s="327"/>
      <c r="L51" s="327"/>
      <c r="M51" s="327"/>
      <c r="N51" s="54"/>
    </row>
    <row r="52" spans="1:14" ht="14.25" customHeight="1" x14ac:dyDescent="0.25">
      <c r="A52" s="454" t="s">
        <v>356</v>
      </c>
      <c r="B52" s="455"/>
      <c r="C52" s="455"/>
      <c r="D52" s="455"/>
      <c r="E52" s="455"/>
      <c r="F52" s="455"/>
      <c r="G52" s="455"/>
      <c r="H52" s="455"/>
      <c r="I52" s="455"/>
      <c r="J52" s="455"/>
      <c r="K52" s="455"/>
      <c r="L52" s="455"/>
      <c r="M52" s="455"/>
      <c r="N52" s="61"/>
    </row>
    <row r="53" spans="1:14" ht="3" customHeight="1" x14ac:dyDescent="0.25">
      <c r="A53" s="449" t="s">
        <v>93</v>
      </c>
      <c r="B53" s="450"/>
      <c r="C53" s="450"/>
      <c r="D53" s="450"/>
      <c r="E53" s="450"/>
      <c r="F53" s="450"/>
      <c r="G53" s="450"/>
      <c r="H53" s="450"/>
      <c r="I53" s="450"/>
      <c r="J53" s="450"/>
      <c r="K53" s="450"/>
      <c r="L53" s="450"/>
      <c r="M53" s="451"/>
      <c r="N53" s="61"/>
    </row>
    <row r="54" spans="1:14" ht="14.25" customHeight="1" x14ac:dyDescent="0.25">
      <c r="A54" s="360" t="s">
        <v>358</v>
      </c>
      <c r="B54" s="361"/>
      <c r="C54" s="361"/>
      <c r="D54" s="361"/>
      <c r="E54" s="361"/>
      <c r="F54" s="361"/>
      <c r="G54" s="361"/>
      <c r="H54" s="361"/>
      <c r="I54" s="361"/>
      <c r="J54" s="361"/>
      <c r="K54" s="361"/>
      <c r="L54" s="361"/>
      <c r="M54" s="362"/>
    </row>
    <row r="55" spans="1:14" ht="54" customHeight="1" x14ac:dyDescent="0.25">
      <c r="A55" s="445" t="s">
        <v>7</v>
      </c>
      <c r="B55" s="446"/>
      <c r="C55" s="237"/>
      <c r="D55" s="165" t="s">
        <v>136</v>
      </c>
      <c r="E55" s="165" t="s">
        <v>137</v>
      </c>
      <c r="F55" s="165" t="s">
        <v>138</v>
      </c>
      <c r="G55" s="165" t="s">
        <v>139</v>
      </c>
      <c r="H55" s="165" t="s">
        <v>140</v>
      </c>
      <c r="I55" s="165" t="s">
        <v>141</v>
      </c>
      <c r="J55" s="165" t="s">
        <v>142</v>
      </c>
      <c r="K55" s="165" t="s">
        <v>143</v>
      </c>
      <c r="L55" s="165" t="s">
        <v>144</v>
      </c>
      <c r="M55" s="165" t="s">
        <v>135</v>
      </c>
    </row>
    <row r="56" spans="1:14" ht="14.25" customHeight="1" x14ac:dyDescent="0.25">
      <c r="A56" s="279" t="s">
        <v>401</v>
      </c>
      <c r="B56" s="280"/>
      <c r="C56" s="232"/>
      <c r="D56" s="115"/>
      <c r="E56" s="115"/>
      <c r="F56" s="115"/>
      <c r="G56" s="115"/>
      <c r="H56" s="115"/>
      <c r="I56" s="115"/>
      <c r="J56" s="115"/>
      <c r="K56" s="115"/>
      <c r="L56" s="115"/>
      <c r="M56" s="246">
        <f>+'Projected Needs'!M56</f>
        <v>0</v>
      </c>
    </row>
    <row r="57" spans="1:14" ht="14.25" customHeight="1" x14ac:dyDescent="0.25">
      <c r="A57" s="279" t="s">
        <v>402</v>
      </c>
      <c r="B57" s="280"/>
      <c r="C57" s="232"/>
      <c r="D57" s="115"/>
      <c r="E57" s="115"/>
      <c r="F57" s="115"/>
      <c r="G57" s="115"/>
      <c r="H57" s="115"/>
      <c r="I57" s="115"/>
      <c r="J57" s="115"/>
      <c r="K57" s="115"/>
      <c r="L57" s="115"/>
      <c r="M57" s="246">
        <f>+'Projected Needs'!M57</f>
        <v>0</v>
      </c>
    </row>
    <row r="58" spans="1:14" ht="14.25" customHeight="1" x14ac:dyDescent="0.25">
      <c r="A58" s="279" t="s">
        <v>403</v>
      </c>
      <c r="B58" s="280"/>
      <c r="C58" s="232"/>
      <c r="D58" s="115"/>
      <c r="E58" s="115"/>
      <c r="F58" s="115"/>
      <c r="G58" s="115"/>
      <c r="H58" s="115"/>
      <c r="I58" s="115"/>
      <c r="J58" s="115"/>
      <c r="K58" s="115"/>
      <c r="L58" s="115"/>
      <c r="M58" s="246">
        <f>+'Projected Needs'!M58</f>
        <v>0</v>
      </c>
    </row>
    <row r="59" spans="1:14" ht="14.25" customHeight="1" x14ac:dyDescent="0.25">
      <c r="A59" s="279" t="s">
        <v>404</v>
      </c>
      <c r="B59" s="280"/>
      <c r="C59" s="232"/>
      <c r="D59" s="115"/>
      <c r="E59" s="115"/>
      <c r="F59" s="115"/>
      <c r="G59" s="115"/>
      <c r="H59" s="115"/>
      <c r="I59" s="115"/>
      <c r="J59" s="115"/>
      <c r="K59" s="115"/>
      <c r="L59" s="115"/>
      <c r="M59" s="246">
        <f>+'Projected Needs'!M59</f>
        <v>0</v>
      </c>
    </row>
    <row r="60" spans="1:14" ht="14.25" customHeight="1" x14ac:dyDescent="0.25">
      <c r="A60" s="427" t="s">
        <v>405</v>
      </c>
      <c r="B60" s="389"/>
      <c r="C60" s="234"/>
      <c r="D60" s="115"/>
      <c r="E60" s="115"/>
      <c r="F60" s="115"/>
      <c r="G60" s="115"/>
      <c r="H60" s="115"/>
      <c r="I60" s="115"/>
      <c r="J60" s="115"/>
      <c r="K60" s="115"/>
      <c r="L60" s="115"/>
      <c r="M60" s="246">
        <f>+'Projected Needs'!M60</f>
        <v>0</v>
      </c>
    </row>
    <row r="61" spans="1:14" ht="14.25" customHeight="1" x14ac:dyDescent="0.25">
      <c r="A61" s="279" t="s">
        <v>406</v>
      </c>
      <c r="B61" s="280"/>
      <c r="C61" s="232"/>
      <c r="D61" s="115"/>
      <c r="E61" s="115"/>
      <c r="F61" s="115"/>
      <c r="G61" s="115"/>
      <c r="H61" s="115"/>
      <c r="I61" s="115"/>
      <c r="J61" s="115"/>
      <c r="K61" s="115"/>
      <c r="L61" s="115"/>
      <c r="M61" s="246">
        <f>+'Projected Needs'!M61</f>
        <v>0</v>
      </c>
    </row>
    <row r="62" spans="1:14" ht="14.25" customHeight="1" x14ac:dyDescent="0.25">
      <c r="A62" s="279" t="s">
        <v>407</v>
      </c>
      <c r="B62" s="280"/>
      <c r="C62" s="232"/>
      <c r="D62" s="115"/>
      <c r="E62" s="115"/>
      <c r="F62" s="115"/>
      <c r="G62" s="115"/>
      <c r="H62" s="115"/>
      <c r="I62" s="115"/>
      <c r="J62" s="115"/>
      <c r="K62" s="115"/>
      <c r="L62" s="115"/>
      <c r="M62" s="246">
        <f>+'Projected Needs'!M62</f>
        <v>0</v>
      </c>
    </row>
    <row r="63" spans="1:14" ht="14.25" customHeight="1" x14ac:dyDescent="0.25">
      <c r="A63" s="279" t="s">
        <v>408</v>
      </c>
      <c r="B63" s="280"/>
      <c r="C63" s="232"/>
      <c r="D63" s="115"/>
      <c r="E63" s="115"/>
      <c r="F63" s="115"/>
      <c r="G63" s="115"/>
      <c r="H63" s="115"/>
      <c r="I63" s="115"/>
      <c r="J63" s="115"/>
      <c r="K63" s="115"/>
      <c r="L63" s="115"/>
      <c r="M63" s="246">
        <f>+'Projected Needs'!M63</f>
        <v>0</v>
      </c>
    </row>
    <row r="64" spans="1:14" ht="25.5" customHeight="1" thickBot="1" x14ac:dyDescent="0.35">
      <c r="A64" s="363" t="s">
        <v>409</v>
      </c>
      <c r="B64" s="452"/>
      <c r="C64" s="232"/>
      <c r="D64" s="116"/>
      <c r="E64" s="116"/>
      <c r="F64" s="116"/>
      <c r="G64" s="116"/>
      <c r="H64" s="116"/>
      <c r="I64" s="116"/>
      <c r="J64" s="116"/>
      <c r="K64" s="116"/>
      <c r="L64" s="116"/>
      <c r="M64" s="246">
        <f>+'Projected Needs'!M64</f>
        <v>0</v>
      </c>
    </row>
    <row r="65" spans="1:14" ht="25.5" customHeight="1" thickBot="1" x14ac:dyDescent="0.3">
      <c r="A65" s="374" t="s">
        <v>410</v>
      </c>
      <c r="B65" s="375"/>
      <c r="C65" s="236"/>
      <c r="D65" s="18"/>
      <c r="E65" s="18"/>
      <c r="F65" s="18"/>
      <c r="G65" s="18"/>
      <c r="H65" s="18"/>
      <c r="I65" s="18"/>
      <c r="J65" s="18"/>
      <c r="K65" s="18"/>
      <c r="L65" s="18"/>
      <c r="M65" s="18">
        <f>SUM(M56:M64)</f>
        <v>0</v>
      </c>
    </row>
    <row r="66" spans="1:14" s="58" customFormat="1" ht="14.25" customHeight="1" x14ac:dyDescent="0.25">
      <c r="A66" s="334" t="s">
        <v>94</v>
      </c>
      <c r="B66" s="334"/>
      <c r="C66" s="334"/>
      <c r="D66" s="334"/>
      <c r="E66" s="334"/>
      <c r="F66" s="334"/>
      <c r="G66" s="334"/>
      <c r="H66" s="334"/>
      <c r="I66" s="334"/>
      <c r="J66" s="334"/>
      <c r="K66" s="334"/>
      <c r="L66" s="334"/>
      <c r="M66" s="334"/>
      <c r="N66" s="56"/>
    </row>
    <row r="67" spans="1:14" s="58" customFormat="1" ht="14.25" customHeight="1" x14ac:dyDescent="0.25">
      <c r="A67" s="431" t="s">
        <v>357</v>
      </c>
      <c r="B67" s="432"/>
      <c r="C67" s="432"/>
      <c r="D67" s="432"/>
      <c r="E67" s="432"/>
      <c r="F67" s="432"/>
      <c r="G67" s="432"/>
      <c r="H67" s="432"/>
      <c r="I67" s="432"/>
      <c r="J67" s="432"/>
      <c r="K67" s="432"/>
      <c r="L67" s="432"/>
      <c r="M67" s="433"/>
    </row>
    <row r="68" spans="1:14" ht="54" customHeight="1" x14ac:dyDescent="0.25">
      <c r="A68" s="453" t="s">
        <v>7</v>
      </c>
      <c r="B68" s="366"/>
      <c r="C68" s="10" t="s">
        <v>440</v>
      </c>
      <c r="D68" s="10" t="s">
        <v>136</v>
      </c>
      <c r="E68" s="10" t="s">
        <v>137</v>
      </c>
      <c r="F68" s="10" t="s">
        <v>138</v>
      </c>
      <c r="G68" s="10" t="s">
        <v>139</v>
      </c>
      <c r="H68" s="10" t="s">
        <v>140</v>
      </c>
      <c r="I68" s="10" t="s">
        <v>141</v>
      </c>
      <c r="J68" s="10" t="s">
        <v>142</v>
      </c>
      <c r="K68" s="10" t="s">
        <v>143</v>
      </c>
      <c r="L68" s="10" t="s">
        <v>144</v>
      </c>
      <c r="M68" s="10" t="s">
        <v>135</v>
      </c>
    </row>
    <row r="69" spans="1:14" ht="14.25" customHeight="1" x14ac:dyDescent="0.25">
      <c r="A69" s="270" t="s">
        <v>411</v>
      </c>
      <c r="B69" s="311"/>
      <c r="C69" s="239">
        <f>+'Projected Needs'!C69</f>
        <v>0</v>
      </c>
      <c r="D69" s="119"/>
      <c r="E69" s="119"/>
      <c r="F69" s="119"/>
      <c r="G69" s="119"/>
      <c r="H69" s="119"/>
      <c r="I69" s="119"/>
      <c r="J69" s="119"/>
      <c r="K69" s="119"/>
      <c r="L69" s="119"/>
      <c r="M69" s="246">
        <f>+'Projected Needs'!M69</f>
        <v>0</v>
      </c>
    </row>
    <row r="70" spans="1:14" ht="14.25" customHeight="1" x14ac:dyDescent="0.25">
      <c r="A70" s="270" t="s">
        <v>412</v>
      </c>
      <c r="B70" s="311"/>
      <c r="C70" s="233"/>
      <c r="D70" s="119"/>
      <c r="E70" s="119"/>
      <c r="F70" s="119"/>
      <c r="G70" s="119"/>
      <c r="H70" s="119"/>
      <c r="I70" s="119"/>
      <c r="J70" s="119"/>
      <c r="K70" s="119"/>
      <c r="L70" s="119"/>
      <c r="M70" s="246">
        <f>+'Projected Needs'!M70</f>
        <v>0</v>
      </c>
    </row>
    <row r="71" spans="1:14" ht="14.25" customHeight="1" x14ac:dyDescent="0.25">
      <c r="A71" s="270" t="s">
        <v>413</v>
      </c>
      <c r="B71" s="311"/>
      <c r="C71" s="233"/>
      <c r="D71" s="119"/>
      <c r="E71" s="119"/>
      <c r="F71" s="119"/>
      <c r="G71" s="119"/>
      <c r="H71" s="119"/>
      <c r="I71" s="119"/>
      <c r="J71" s="119"/>
      <c r="K71" s="119"/>
      <c r="L71" s="119"/>
      <c r="M71" s="246">
        <f>+'Projected Needs'!M71</f>
        <v>0</v>
      </c>
    </row>
    <row r="72" spans="1:14" ht="14.25" customHeight="1" x14ac:dyDescent="0.25">
      <c r="A72" s="270" t="s">
        <v>414</v>
      </c>
      <c r="B72" s="311"/>
      <c r="C72" s="233"/>
      <c r="D72" s="119"/>
      <c r="E72" s="119"/>
      <c r="F72" s="119"/>
      <c r="G72" s="119"/>
      <c r="H72" s="119"/>
      <c r="I72" s="119"/>
      <c r="J72" s="119"/>
      <c r="K72" s="119"/>
      <c r="L72" s="119"/>
      <c r="M72" s="246">
        <f>+'Projected Needs'!M72</f>
        <v>0</v>
      </c>
    </row>
    <row r="73" spans="1:14" ht="14.25" customHeight="1" x14ac:dyDescent="0.25">
      <c r="A73" s="270" t="s">
        <v>415</v>
      </c>
      <c r="B73" s="311"/>
      <c r="C73" s="233"/>
      <c r="D73" s="119"/>
      <c r="E73" s="119"/>
      <c r="F73" s="119"/>
      <c r="G73" s="119"/>
      <c r="H73" s="119"/>
      <c r="I73" s="119"/>
      <c r="J73" s="119"/>
      <c r="K73" s="119"/>
      <c r="L73" s="119"/>
      <c r="M73" s="246">
        <f>+'Projected Needs'!M73</f>
        <v>0</v>
      </c>
    </row>
    <row r="74" spans="1:14" ht="14.25" customHeight="1" x14ac:dyDescent="0.25">
      <c r="A74" s="270" t="s">
        <v>416</v>
      </c>
      <c r="B74" s="311"/>
      <c r="C74" s="233"/>
      <c r="D74" s="119"/>
      <c r="E74" s="119"/>
      <c r="F74" s="119"/>
      <c r="G74" s="119"/>
      <c r="H74" s="119"/>
      <c r="I74" s="119"/>
      <c r="J74" s="119"/>
      <c r="K74" s="119"/>
      <c r="L74" s="119"/>
      <c r="M74" s="246">
        <f>+'Projected Needs'!M74</f>
        <v>0</v>
      </c>
    </row>
    <row r="75" spans="1:14" ht="14.25" customHeight="1" x14ac:dyDescent="0.25">
      <c r="A75" s="270" t="s">
        <v>417</v>
      </c>
      <c r="B75" s="311"/>
      <c r="C75" s="233"/>
      <c r="D75" s="119"/>
      <c r="E75" s="119"/>
      <c r="F75" s="119"/>
      <c r="G75" s="119"/>
      <c r="H75" s="119"/>
      <c r="I75" s="119"/>
      <c r="J75" s="119"/>
      <c r="K75" s="119"/>
      <c r="L75" s="119"/>
      <c r="M75" s="246">
        <f>+'Projected Needs'!M75</f>
        <v>0</v>
      </c>
    </row>
    <row r="76" spans="1:14" ht="27" customHeight="1" thickBot="1" x14ac:dyDescent="0.3">
      <c r="A76" s="378" t="s">
        <v>418</v>
      </c>
      <c r="B76" s="382"/>
      <c r="C76" s="190"/>
      <c r="D76" s="119"/>
      <c r="E76" s="119"/>
      <c r="F76" s="119"/>
      <c r="G76" s="119"/>
      <c r="H76" s="119"/>
      <c r="I76" s="119"/>
      <c r="J76" s="119"/>
      <c r="K76" s="119"/>
      <c r="L76" s="119"/>
      <c r="M76" s="246">
        <f>+'Projected Needs'!M76</f>
        <v>0</v>
      </c>
    </row>
    <row r="77" spans="1:14" ht="27" customHeight="1" thickBot="1" x14ac:dyDescent="0.3">
      <c r="A77" s="380" t="s">
        <v>419</v>
      </c>
      <c r="B77" s="383"/>
      <c r="C77" s="195">
        <f t="shared" ref="C77" si="8">SUM(C69:C76)</f>
        <v>0</v>
      </c>
      <c r="D77" s="3"/>
      <c r="E77" s="3"/>
      <c r="F77" s="3"/>
      <c r="G77" s="3"/>
      <c r="H77" s="3"/>
      <c r="I77" s="3"/>
      <c r="J77" s="3"/>
      <c r="K77" s="3"/>
      <c r="L77" s="3"/>
      <c r="M77" s="3">
        <f t="shared" ref="M77" si="9">SUM(M69:M76)</f>
        <v>0</v>
      </c>
    </row>
    <row r="78" spans="1:14" ht="27" customHeight="1" thickTop="1" thickBot="1" x14ac:dyDescent="0.3">
      <c r="A78" s="376" t="s">
        <v>420</v>
      </c>
      <c r="B78" s="384"/>
      <c r="C78" s="192">
        <f>SUM(C65,C77)</f>
        <v>0</v>
      </c>
      <c r="D78" s="18"/>
      <c r="E78" s="18"/>
      <c r="F78" s="18"/>
      <c r="G78" s="18"/>
      <c r="H78" s="18"/>
      <c r="I78" s="18"/>
      <c r="J78" s="18"/>
      <c r="K78" s="18"/>
      <c r="L78" s="18"/>
      <c r="M78" s="18">
        <f>SUM(M65,M77)</f>
        <v>0</v>
      </c>
    </row>
    <row r="79" spans="1:14" ht="12" thickBot="1" x14ac:dyDescent="0.3">
      <c r="A79" s="327" t="s">
        <v>132</v>
      </c>
      <c r="B79" s="327"/>
      <c r="C79" s="327"/>
      <c r="D79" s="327"/>
      <c r="E79" s="327"/>
      <c r="F79" s="327"/>
      <c r="G79" s="327"/>
      <c r="H79" s="327"/>
      <c r="I79" s="327"/>
      <c r="J79" s="327"/>
      <c r="K79" s="327"/>
      <c r="L79" s="327"/>
      <c r="M79" s="327"/>
      <c r="N79" s="61"/>
    </row>
    <row r="80" spans="1:14" ht="14.25" customHeight="1" x14ac:dyDescent="0.25">
      <c r="A80" s="447" t="s">
        <v>133</v>
      </c>
      <c r="B80" s="448"/>
      <c r="C80" s="448"/>
      <c r="D80" s="448"/>
      <c r="E80" s="448"/>
      <c r="F80" s="448"/>
      <c r="G80" s="448"/>
      <c r="H80" s="448"/>
      <c r="I80" s="448"/>
      <c r="J80" s="448"/>
      <c r="K80" s="448"/>
      <c r="L80" s="448"/>
      <c r="M80" s="448"/>
    </row>
    <row r="81" spans="1:14" ht="3" customHeight="1" x14ac:dyDescent="0.25">
      <c r="A81" s="449" t="s">
        <v>134</v>
      </c>
      <c r="B81" s="450"/>
      <c r="C81" s="450"/>
      <c r="D81" s="450"/>
      <c r="E81" s="450"/>
      <c r="F81" s="450"/>
      <c r="G81" s="450"/>
      <c r="H81" s="450"/>
      <c r="I81" s="450"/>
      <c r="J81" s="450"/>
      <c r="K81" s="450"/>
      <c r="L81" s="450"/>
      <c r="M81" s="451"/>
    </row>
    <row r="82" spans="1:14" ht="14.25" customHeight="1" x14ac:dyDescent="0.25">
      <c r="A82" s="360" t="s">
        <v>359</v>
      </c>
      <c r="B82" s="361"/>
      <c r="C82" s="361"/>
      <c r="D82" s="361"/>
      <c r="E82" s="361"/>
      <c r="F82" s="361"/>
      <c r="G82" s="361"/>
      <c r="H82" s="361"/>
      <c r="I82" s="361"/>
      <c r="J82" s="361"/>
      <c r="K82" s="361"/>
      <c r="L82" s="361"/>
      <c r="M82" s="362"/>
    </row>
    <row r="83" spans="1:14" ht="54" customHeight="1" x14ac:dyDescent="0.25">
      <c r="A83" s="434" t="s">
        <v>7</v>
      </c>
      <c r="B83" s="412"/>
      <c r="C83" s="10" t="s">
        <v>440</v>
      </c>
      <c r="D83" s="10" t="s">
        <v>136</v>
      </c>
      <c r="E83" s="10" t="s">
        <v>137</v>
      </c>
      <c r="F83" s="10" t="s">
        <v>138</v>
      </c>
      <c r="G83" s="10" t="s">
        <v>139</v>
      </c>
      <c r="H83" s="10" t="s">
        <v>140</v>
      </c>
      <c r="I83" s="10" t="s">
        <v>141</v>
      </c>
      <c r="J83" s="10" t="s">
        <v>142</v>
      </c>
      <c r="K83" s="10" t="s">
        <v>143</v>
      </c>
      <c r="L83" s="10" t="s">
        <v>144</v>
      </c>
      <c r="M83" s="10" t="s">
        <v>135</v>
      </c>
    </row>
    <row r="84" spans="1:14" ht="37.5" customHeight="1" thickBot="1" x14ac:dyDescent="0.3">
      <c r="A84" s="363" t="s">
        <v>421</v>
      </c>
      <c r="B84" s="364"/>
      <c r="C84" s="239">
        <f>+'Projected Needs'!C84</f>
        <v>0</v>
      </c>
      <c r="D84" s="120"/>
      <c r="E84" s="120"/>
      <c r="F84" s="120"/>
      <c r="G84" s="120"/>
      <c r="H84" s="120"/>
      <c r="I84" s="120"/>
      <c r="J84" s="120"/>
      <c r="K84" s="120"/>
      <c r="L84" s="120"/>
      <c r="M84" s="246">
        <f>+'Projected Needs'!M84</f>
        <v>0</v>
      </c>
    </row>
    <row r="85" spans="1:14" s="58" customFormat="1" ht="14.25" customHeight="1" x14ac:dyDescent="0.25">
      <c r="A85" s="334" t="s">
        <v>95</v>
      </c>
      <c r="B85" s="334"/>
      <c r="C85" s="334"/>
      <c r="D85" s="334"/>
      <c r="E85" s="334"/>
      <c r="F85" s="334"/>
      <c r="G85" s="334"/>
      <c r="H85" s="334"/>
      <c r="I85" s="334"/>
      <c r="J85" s="334"/>
      <c r="K85" s="334"/>
      <c r="L85" s="334"/>
      <c r="M85" s="334"/>
      <c r="N85" s="56"/>
    </row>
    <row r="86" spans="1:14" ht="14.25" customHeight="1" x14ac:dyDescent="0.25">
      <c r="A86" s="442" t="s">
        <v>360</v>
      </c>
      <c r="B86" s="443"/>
      <c r="C86" s="443"/>
      <c r="D86" s="443"/>
      <c r="E86" s="443"/>
      <c r="F86" s="443"/>
      <c r="G86" s="443"/>
      <c r="H86" s="443"/>
      <c r="I86" s="443"/>
      <c r="J86" s="443"/>
      <c r="K86" s="443"/>
      <c r="L86" s="443"/>
      <c r="M86" s="444"/>
    </row>
    <row r="87" spans="1:14" ht="54" customHeight="1" x14ac:dyDescent="0.25">
      <c r="A87" s="445" t="s">
        <v>7</v>
      </c>
      <c r="B87" s="446"/>
      <c r="C87" s="10" t="s">
        <v>440</v>
      </c>
      <c r="D87" s="10" t="s">
        <v>136</v>
      </c>
      <c r="E87" s="10" t="s">
        <v>137</v>
      </c>
      <c r="F87" s="10" t="s">
        <v>138</v>
      </c>
      <c r="G87" s="10" t="s">
        <v>139</v>
      </c>
      <c r="H87" s="10" t="s">
        <v>140</v>
      </c>
      <c r="I87" s="10" t="s">
        <v>141</v>
      </c>
      <c r="J87" s="10" t="s">
        <v>142</v>
      </c>
      <c r="K87" s="10" t="s">
        <v>143</v>
      </c>
      <c r="L87" s="10" t="s">
        <v>144</v>
      </c>
      <c r="M87" s="10" t="s">
        <v>135</v>
      </c>
    </row>
    <row r="88" spans="1:14" ht="37.5" customHeight="1" thickBot="1" x14ac:dyDescent="0.3">
      <c r="A88" s="378" t="s">
        <v>422</v>
      </c>
      <c r="B88" s="379"/>
      <c r="C88" s="239">
        <f>+'Projected Needs'!C88</f>
        <v>0</v>
      </c>
      <c r="D88" s="120"/>
      <c r="E88" s="120"/>
      <c r="F88" s="120"/>
      <c r="G88" s="120"/>
      <c r="H88" s="120"/>
      <c r="I88" s="120"/>
      <c r="J88" s="120"/>
      <c r="K88" s="120"/>
      <c r="L88" s="120"/>
      <c r="M88" s="246">
        <f>+'Projected Needs'!M88</f>
        <v>0</v>
      </c>
    </row>
    <row r="89" spans="1:14" ht="27" customHeight="1" thickBot="1" x14ac:dyDescent="0.3">
      <c r="A89" s="380" t="s">
        <v>423</v>
      </c>
      <c r="B89" s="381"/>
      <c r="C89" s="195">
        <f>SUM(C84:C88)</f>
        <v>0</v>
      </c>
      <c r="D89" s="3"/>
      <c r="E89" s="3"/>
      <c r="F89" s="3"/>
      <c r="G89" s="3"/>
      <c r="H89" s="3"/>
      <c r="I89" s="3"/>
      <c r="J89" s="3"/>
      <c r="K89" s="3"/>
      <c r="L89" s="3"/>
      <c r="M89" s="3">
        <f>SUM(M84:M88)</f>
        <v>0</v>
      </c>
    </row>
    <row r="90" spans="1:14" ht="25.5" customHeight="1" thickTop="1" thickBot="1" x14ac:dyDescent="0.3">
      <c r="A90" s="376" t="s">
        <v>424</v>
      </c>
      <c r="B90" s="377"/>
      <c r="C90" s="192">
        <f>+C89+C78+C49</f>
        <v>20</v>
      </c>
      <c r="D90" s="18"/>
      <c r="E90" s="18"/>
      <c r="F90" s="18"/>
      <c r="G90" s="18"/>
      <c r="H90" s="18"/>
      <c r="I90" s="18"/>
      <c r="J90" s="18"/>
      <c r="K90" s="18"/>
      <c r="L90" s="18"/>
      <c r="M90" s="18">
        <f>+M89+M78+M49</f>
        <v>1620000</v>
      </c>
    </row>
    <row r="91" spans="1:14" ht="14.25" customHeight="1" x14ac:dyDescent="0.25">
      <c r="A91" s="425" t="s">
        <v>113</v>
      </c>
      <c r="B91" s="426"/>
      <c r="C91" s="426"/>
      <c r="D91" s="426"/>
      <c r="E91" s="426"/>
      <c r="F91" s="426"/>
      <c r="G91" s="426"/>
      <c r="H91" s="426"/>
      <c r="I91" s="426"/>
      <c r="J91" s="426"/>
      <c r="K91" s="426"/>
      <c r="L91" s="426"/>
      <c r="M91" s="426"/>
    </row>
    <row r="92" spans="1:14" x14ac:dyDescent="0.25">
      <c r="A92" s="409" t="s">
        <v>22</v>
      </c>
      <c r="B92" s="410"/>
      <c r="C92" s="410"/>
      <c r="D92" s="410"/>
      <c r="E92" s="410"/>
      <c r="F92" s="410"/>
      <c r="G92" s="410"/>
      <c r="H92" s="410"/>
      <c r="I92" s="410"/>
      <c r="J92" s="410"/>
      <c r="K92" s="410"/>
      <c r="L92" s="410"/>
      <c r="M92" s="410"/>
    </row>
  </sheetData>
  <mergeCells count="74">
    <mergeCell ref="A91:M91"/>
    <mergeCell ref="A92:M92"/>
    <mergeCell ref="A42:C42"/>
    <mergeCell ref="A43:C43"/>
    <mergeCell ref="A44:C44"/>
    <mergeCell ref="A45:C45"/>
    <mergeCell ref="A46:C46"/>
    <mergeCell ref="A47:C47"/>
    <mergeCell ref="A48:C48"/>
    <mergeCell ref="A85:M85"/>
    <mergeCell ref="A86:M86"/>
    <mergeCell ref="A87:B87"/>
    <mergeCell ref="A88:B88"/>
    <mergeCell ref="A89:B89"/>
    <mergeCell ref="A90:B90"/>
    <mergeCell ref="A79:M79"/>
    <mergeCell ref="A80:M80"/>
    <mergeCell ref="A81:M81"/>
    <mergeCell ref="A82:M82"/>
    <mergeCell ref="A83:B83"/>
    <mergeCell ref="A84:B84"/>
    <mergeCell ref="A78:B78"/>
    <mergeCell ref="A67:M67"/>
    <mergeCell ref="A68:B68"/>
    <mergeCell ref="A69:B69"/>
    <mergeCell ref="A70:B70"/>
    <mergeCell ref="A71:B71"/>
    <mergeCell ref="A72:B72"/>
    <mergeCell ref="A73:B73"/>
    <mergeCell ref="A74:B74"/>
    <mergeCell ref="A75:B75"/>
    <mergeCell ref="A76:B76"/>
    <mergeCell ref="A77:B77"/>
    <mergeCell ref="A66:M66"/>
    <mergeCell ref="A55:B55"/>
    <mergeCell ref="A56:B56"/>
    <mergeCell ref="A57:B57"/>
    <mergeCell ref="A58:B58"/>
    <mergeCell ref="A59:B59"/>
    <mergeCell ref="A60:B60"/>
    <mergeCell ref="A61:B61"/>
    <mergeCell ref="A62:B62"/>
    <mergeCell ref="A63:B63"/>
    <mergeCell ref="A64:B64"/>
    <mergeCell ref="A65:B65"/>
    <mergeCell ref="A54:M54"/>
    <mergeCell ref="A37:B37"/>
    <mergeCell ref="A38:B38"/>
    <mergeCell ref="A39:M39"/>
    <mergeCell ref="A40:M40"/>
    <mergeCell ref="A41:B41"/>
    <mergeCell ref="A49:B49"/>
    <mergeCell ref="A50:B50"/>
    <mergeCell ref="A51:M51"/>
    <mergeCell ref="A52:M52"/>
    <mergeCell ref="A53:M53"/>
    <mergeCell ref="A36:B36"/>
    <mergeCell ref="A8:M8"/>
    <mergeCell ref="A9:M9"/>
    <mergeCell ref="A10:M10"/>
    <mergeCell ref="A11:B11"/>
    <mergeCell ref="A29:B29"/>
    <mergeCell ref="A30:B30"/>
    <mergeCell ref="A31:B31"/>
    <mergeCell ref="A32:B32"/>
    <mergeCell ref="A33:M33"/>
    <mergeCell ref="A34:M34"/>
    <mergeCell ref="A35:B35"/>
    <mergeCell ref="A7:M7"/>
    <mergeCell ref="A1:M1"/>
    <mergeCell ref="A2:M2"/>
    <mergeCell ref="B3:M3"/>
    <mergeCell ref="B4:M4"/>
    <mergeCell ref="B6:M6"/>
  </mergeCells>
  <conditionalFormatting sqref="M36:M37 M42:M47 C32:M32 C38:M38 M12:M28 M30:M31 C29:M29">
    <cfRule type="expression" dxfId="128" priority="32">
      <formula>TEXT($P$8,"0000")="TRUE"</formula>
    </cfRule>
  </conditionalFormatting>
  <conditionalFormatting sqref="A36:A38 A29:B32">
    <cfRule type="expression" dxfId="127" priority="31">
      <formula>TEXT(#REF!,"0000")="TRUE"</formula>
    </cfRule>
  </conditionalFormatting>
  <conditionalFormatting sqref="A48:A50">
    <cfRule type="expression" dxfId="126" priority="30">
      <formula>TEXT(#REF!,"0000")="TRUE"</formula>
    </cfRule>
  </conditionalFormatting>
  <conditionalFormatting sqref="A3 B3:C4">
    <cfRule type="expression" dxfId="125" priority="29">
      <formula>TEXT(#REF!,"0000")="TRUE"</formula>
    </cfRule>
  </conditionalFormatting>
  <conditionalFormatting sqref="B5:M5">
    <cfRule type="expression" dxfId="124" priority="28">
      <formula>#REF!</formula>
    </cfRule>
  </conditionalFormatting>
  <conditionalFormatting sqref="C32:M32">
    <cfRule type="expression" dxfId="123" priority="25">
      <formula>TEXT($P$8,"0000")="TRUE"</formula>
    </cfRule>
  </conditionalFormatting>
  <conditionalFormatting sqref="M36:M37">
    <cfRule type="expression" dxfId="122" priority="24">
      <formula>TEXT($P$8,"0000")="TRUE"</formula>
    </cfRule>
  </conditionalFormatting>
  <conditionalFormatting sqref="A36:A38">
    <cfRule type="expression" dxfId="121" priority="23">
      <formula>TEXT(#REF!,"0000")="TRUE"</formula>
    </cfRule>
  </conditionalFormatting>
  <conditionalFormatting sqref="M42:M47">
    <cfRule type="expression" dxfId="120" priority="20">
      <formula>TEXT($P$8,"0000")="TRUE"</formula>
    </cfRule>
  </conditionalFormatting>
  <conditionalFormatting sqref="A48:A50">
    <cfRule type="expression" dxfId="119" priority="19">
      <formula>TEXT(#REF!,"0000")="TRUE"</formula>
    </cfRule>
  </conditionalFormatting>
  <conditionalFormatting sqref="B5:M5">
    <cfRule type="expression" dxfId="118" priority="14">
      <formula>#REF!</formula>
    </cfRule>
  </conditionalFormatting>
  <conditionalFormatting sqref="A3 B3:C4">
    <cfRule type="expression" dxfId="117" priority="33">
      <formula>#REF!</formula>
    </cfRule>
  </conditionalFormatting>
  <conditionalFormatting sqref="A6:C6 A5 A3 B3:C5">
    <cfRule type="expression" dxfId="116" priority="34">
      <formula>#REF!</formula>
    </cfRule>
  </conditionalFormatting>
  <conditionalFormatting sqref="A28:B28">
    <cfRule type="expression" dxfId="115" priority="3">
      <formula>TEXT(#REF!,"0000")="TRUE"</formula>
    </cfRule>
  </conditionalFormatting>
  <conditionalFormatting sqref="A12:B27">
    <cfRule type="expression" dxfId="114" priority="2">
      <formula>TEXT(#REF!,"0000")="TRUE"</formula>
    </cfRule>
  </conditionalFormatting>
  <conditionalFormatting sqref="C29:M29">
    <cfRule type="expression" dxfId="113" priority="1">
      <formula>TEXT($P$8,"0000")="TRUE"</formula>
    </cfRule>
  </conditionalFormatting>
  <pageMargins left="0.7" right="0.7" top="0.75" bottom="0.75" header="0.3" footer="0.3"/>
  <pageSetup scale="72" fitToHeight="2" orientation="landscape" r:id="rId1"/>
  <rowBreaks count="3" manualBreakCount="3">
    <brk id="38" max="10" man="1"/>
    <brk id="51" max="10" man="1"/>
    <brk id="79"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4" tint="0.59999389629810485"/>
  </sheetPr>
  <dimension ref="A1:J33"/>
  <sheetViews>
    <sheetView showGridLines="0" topLeftCell="A8" zoomScale="130" zoomScaleNormal="130" workbookViewId="0">
      <selection activeCell="H23" sqref="H23"/>
    </sheetView>
  </sheetViews>
  <sheetFormatPr defaultColWidth="9" defaultRowHeight="11.5" x14ac:dyDescent="0.25"/>
  <cols>
    <col min="1" max="1" width="4.5" style="55" customWidth="1"/>
    <col min="2" max="2" width="14.08203125" style="55" customWidth="1"/>
    <col min="3" max="3" width="12.08203125" style="55" customWidth="1"/>
    <col min="4" max="4" width="9.08203125" style="55" customWidth="1"/>
    <col min="5" max="7" width="9.33203125" style="55" customWidth="1"/>
    <col min="8" max="8" width="11.33203125" style="55" customWidth="1"/>
    <col min="9" max="16384" width="9" style="55"/>
  </cols>
  <sheetData>
    <row r="1" spans="1:10" ht="14.25" customHeight="1" x14ac:dyDescent="0.3">
      <c r="A1" s="471" t="s">
        <v>114</v>
      </c>
      <c r="B1" s="472"/>
      <c r="C1" s="472"/>
      <c r="D1" s="472"/>
      <c r="E1" s="472"/>
      <c r="F1" s="472"/>
      <c r="G1" s="472"/>
      <c r="H1" s="472"/>
      <c r="I1" s="58"/>
    </row>
    <row r="2" spans="1:10" s="57" customFormat="1" ht="5.25" customHeight="1" x14ac:dyDescent="0.25">
      <c r="A2" s="406" t="s">
        <v>89</v>
      </c>
      <c r="B2" s="475"/>
      <c r="C2" s="475"/>
      <c r="D2" s="475"/>
      <c r="E2" s="475"/>
      <c r="F2" s="475"/>
      <c r="G2" s="475"/>
      <c r="H2" s="475"/>
      <c r="I2" s="71"/>
    </row>
    <row r="3" spans="1:10" ht="14.25" customHeight="1" x14ac:dyDescent="0.25">
      <c r="A3" s="270" t="s">
        <v>21</v>
      </c>
      <c r="B3" s="311"/>
      <c r="C3" s="346">
        <f>IF('Provider Demographics'!$D$3="","",'Provider Demographics'!$D$3)</f>
        <v>1234567</v>
      </c>
      <c r="D3" s="347"/>
      <c r="E3" s="347"/>
      <c r="F3" s="347"/>
      <c r="G3" s="347"/>
      <c r="H3" s="348"/>
      <c r="I3" s="58"/>
    </row>
    <row r="4" spans="1:10" ht="14.25" customHeight="1" x14ac:dyDescent="0.25">
      <c r="A4" s="473" t="s">
        <v>20</v>
      </c>
      <c r="B4" s="474"/>
      <c r="C4" s="346">
        <f>IF('Provider Demographics'!$D$4="","",'Provider Demographics'!$D$4)</f>
        <v>1234567890</v>
      </c>
      <c r="D4" s="347"/>
      <c r="E4" s="347"/>
      <c r="F4" s="347"/>
      <c r="G4" s="347"/>
      <c r="H4" s="348"/>
      <c r="I4" s="58"/>
    </row>
    <row r="5" spans="1:10" ht="14.25" customHeight="1" x14ac:dyDescent="0.25">
      <c r="A5" s="270" t="s">
        <v>10</v>
      </c>
      <c r="B5" s="311"/>
      <c r="C5" s="9" t="s">
        <v>13</v>
      </c>
      <c r="D5" s="45">
        <f>IF('Provider Demographics'!E5="","",'Provider Demographics'!$E$5)</f>
        <v>44743</v>
      </c>
      <c r="E5" s="1" t="s">
        <v>1</v>
      </c>
      <c r="F5" s="469">
        <f>IF('Provider Demographics'!$G$5="","",'Provider Demographics'!$G$5)</f>
        <v>45107</v>
      </c>
      <c r="G5" s="469"/>
      <c r="H5" s="470"/>
    </row>
    <row r="6" spans="1:10" ht="14.25" customHeight="1" thickBot="1" x14ac:dyDescent="0.3">
      <c r="A6" s="463" t="s">
        <v>11</v>
      </c>
      <c r="B6" s="464"/>
      <c r="C6" s="460" t="s">
        <v>14</v>
      </c>
      <c r="D6" s="461"/>
      <c r="E6" s="461"/>
      <c r="F6" s="461"/>
      <c r="G6" s="461"/>
      <c r="H6" s="462"/>
    </row>
    <row r="7" spans="1:10" ht="14.25" customHeight="1" thickBot="1" x14ac:dyDescent="0.3">
      <c r="A7" s="465" t="s">
        <v>96</v>
      </c>
      <c r="B7" s="465"/>
      <c r="C7" s="465"/>
      <c r="D7" s="465"/>
      <c r="E7" s="465"/>
      <c r="F7" s="465"/>
      <c r="G7" s="465"/>
      <c r="H7" s="465"/>
      <c r="I7" s="54"/>
    </row>
    <row r="8" spans="1:10" ht="16.149999999999999" customHeight="1" x14ac:dyDescent="0.25">
      <c r="A8" s="466" t="s">
        <v>7</v>
      </c>
      <c r="B8" s="467"/>
      <c r="C8" s="467"/>
      <c r="D8" s="467"/>
      <c r="E8" s="467"/>
      <c r="F8" s="467"/>
      <c r="G8" s="468"/>
      <c r="H8" s="33" t="s">
        <v>45</v>
      </c>
    </row>
    <row r="9" spans="1:10" ht="25.5" customHeight="1" x14ac:dyDescent="0.25">
      <c r="A9" s="427" t="s">
        <v>146</v>
      </c>
      <c r="B9" s="280"/>
      <c r="C9" s="280"/>
      <c r="D9" s="280"/>
      <c r="E9" s="280"/>
      <c r="F9" s="280"/>
      <c r="G9" s="357"/>
      <c r="H9" s="88" t="s">
        <v>453</v>
      </c>
    </row>
    <row r="10" spans="1:10" ht="14.25" customHeight="1" x14ac:dyDescent="0.25">
      <c r="A10" s="279" t="s">
        <v>62</v>
      </c>
      <c r="B10" s="280"/>
      <c r="C10" s="280"/>
      <c r="D10" s="280"/>
      <c r="E10" s="267"/>
      <c r="F10" s="267"/>
      <c r="G10" s="267"/>
      <c r="H10" s="478"/>
    </row>
    <row r="11" spans="1:10" ht="14.25" customHeight="1" x14ac:dyDescent="0.25">
      <c r="A11" s="279" t="s">
        <v>63</v>
      </c>
      <c r="B11" s="280"/>
      <c r="C11" s="280"/>
      <c r="D11" s="280"/>
      <c r="E11" s="280"/>
      <c r="F11" s="267"/>
      <c r="G11" s="267"/>
      <c r="H11" s="478"/>
    </row>
    <row r="12" spans="1:10" ht="14.25" customHeight="1" x14ac:dyDescent="0.25">
      <c r="A12" s="279" t="s">
        <v>64</v>
      </c>
      <c r="B12" s="280"/>
      <c r="C12" s="280"/>
      <c r="D12" s="280"/>
      <c r="E12" s="280"/>
      <c r="F12" s="280"/>
      <c r="G12" s="357"/>
      <c r="H12" s="34"/>
    </row>
    <row r="13" spans="1:10" ht="14.25" customHeight="1" x14ac:dyDescent="0.25">
      <c r="A13" s="279" t="s">
        <v>65</v>
      </c>
      <c r="B13" s="280"/>
      <c r="C13" s="280"/>
      <c r="D13" s="280"/>
      <c r="E13" s="280"/>
      <c r="F13" s="280"/>
      <c r="G13" s="357"/>
      <c r="H13" s="35"/>
      <c r="J13" s="61"/>
    </row>
    <row r="14" spans="1:10" ht="14.5" customHeight="1" x14ac:dyDescent="0.25">
      <c r="A14" s="279" t="s">
        <v>147</v>
      </c>
      <c r="B14" s="280"/>
      <c r="C14" s="280"/>
      <c r="D14" s="280"/>
      <c r="E14" s="280"/>
      <c r="F14" s="280"/>
      <c r="G14" s="357"/>
      <c r="H14" s="22">
        <f>IF(H9="Yes",+H12*H13,0)</f>
        <v>0</v>
      </c>
    </row>
    <row r="15" spans="1:10" ht="25.5" customHeight="1" x14ac:dyDescent="0.25">
      <c r="A15" s="427" t="s">
        <v>148</v>
      </c>
      <c r="B15" s="280"/>
      <c r="C15" s="280"/>
      <c r="D15" s="280"/>
      <c r="E15" s="280"/>
      <c r="F15" s="280"/>
      <c r="G15" s="357"/>
      <c r="H15" s="88" t="s">
        <v>453</v>
      </c>
    </row>
    <row r="16" spans="1:10" ht="14.25" customHeight="1" x14ac:dyDescent="0.25">
      <c r="A16" s="279" t="s">
        <v>160</v>
      </c>
      <c r="B16" s="280"/>
      <c r="C16" s="280"/>
      <c r="D16" s="280"/>
      <c r="E16" s="280"/>
      <c r="F16" s="280"/>
      <c r="G16" s="357"/>
      <c r="H16" s="22">
        <f>IF(H15="Yes",'Financial Summary'!M49,0)</f>
        <v>0</v>
      </c>
    </row>
    <row r="17" spans="1:10" ht="14.25" customHeight="1" x14ac:dyDescent="0.25">
      <c r="A17" s="279" t="s">
        <v>66</v>
      </c>
      <c r="B17" s="280"/>
      <c r="C17" s="280"/>
      <c r="D17" s="280"/>
      <c r="E17" s="280"/>
      <c r="F17" s="280"/>
      <c r="G17" s="357"/>
      <c r="H17" s="23">
        <v>0.1</v>
      </c>
    </row>
    <row r="18" spans="1:10" ht="14.25" customHeight="1" x14ac:dyDescent="0.25">
      <c r="A18" s="279" t="s">
        <v>149</v>
      </c>
      <c r="B18" s="280"/>
      <c r="C18" s="280"/>
      <c r="D18" s="280"/>
      <c r="E18" s="280"/>
      <c r="F18" s="280"/>
      <c r="G18" s="357"/>
      <c r="H18" s="22">
        <f>IF(H15="Yes",+H16*H17,0)</f>
        <v>0</v>
      </c>
      <c r="J18" s="61"/>
    </row>
    <row r="19" spans="1:10" ht="25.5" customHeight="1" x14ac:dyDescent="0.25">
      <c r="A19" s="427" t="s">
        <v>150</v>
      </c>
      <c r="B19" s="280"/>
      <c r="C19" s="280"/>
      <c r="D19" s="280"/>
      <c r="E19" s="280"/>
      <c r="F19" s="280"/>
      <c r="G19" s="357"/>
      <c r="H19" s="88" t="s">
        <v>463</v>
      </c>
    </row>
    <row r="20" spans="1:10" ht="37.5" customHeight="1" x14ac:dyDescent="0.25">
      <c r="A20" s="427" t="s">
        <v>159</v>
      </c>
      <c r="B20" s="280"/>
      <c r="C20" s="280"/>
      <c r="D20" s="280"/>
      <c r="E20" s="280"/>
      <c r="F20" s="280"/>
      <c r="G20" s="357"/>
      <c r="H20" s="23">
        <f>IF(H19="Yes",IF(SUM('Financial Summary'!M49+'Financial Summary'!M89)=0,0,'Financial Summary'!M49/SUM('Financial Summary'!M49+'Financial Summary'!M89)),0)</f>
        <v>0.50540136613279651</v>
      </c>
    </row>
    <row r="21" spans="1:10" ht="14.25" customHeight="1" x14ac:dyDescent="0.25">
      <c r="A21" s="279" t="s">
        <v>158</v>
      </c>
      <c r="B21" s="280"/>
      <c r="C21" s="280"/>
      <c r="D21" s="280"/>
      <c r="E21" s="280"/>
      <c r="F21" s="280"/>
      <c r="G21" s="357"/>
      <c r="H21" s="22">
        <f>'Financial Summary'!M78</f>
        <v>2800000</v>
      </c>
    </row>
    <row r="22" spans="1:10" ht="14.25" customHeight="1" x14ac:dyDescent="0.25">
      <c r="A22" s="279" t="s">
        <v>151</v>
      </c>
      <c r="B22" s="280"/>
      <c r="C22" s="280"/>
      <c r="D22" s="280"/>
      <c r="E22" s="280"/>
      <c r="F22" s="280"/>
      <c r="G22" s="357"/>
      <c r="H22" s="22">
        <f>IF(H19="Yes",H20*H21,0)</f>
        <v>1415123.8251718301</v>
      </c>
    </row>
    <row r="23" spans="1:10" ht="49.5" customHeight="1" thickBot="1" x14ac:dyDescent="0.3">
      <c r="A23" s="363" t="s">
        <v>161</v>
      </c>
      <c r="B23" s="479"/>
      <c r="C23" s="479"/>
      <c r="D23" s="479"/>
      <c r="E23" s="479"/>
      <c r="F23" s="479"/>
      <c r="G23" s="422"/>
      <c r="H23" s="36"/>
    </row>
    <row r="24" spans="1:10" ht="14.25" customHeight="1" thickBot="1" x14ac:dyDescent="0.3">
      <c r="A24" s="480" t="s">
        <v>152</v>
      </c>
      <c r="B24" s="481"/>
      <c r="C24" s="481"/>
      <c r="D24" s="481"/>
      <c r="E24" s="481"/>
      <c r="F24" s="481"/>
      <c r="G24" s="482"/>
      <c r="H24" s="24">
        <f>IF(H9="Yes", H14,IF(H15="Yes",H18,IF(H19="Yes",H22,H23)))</f>
        <v>1415123.8251718301</v>
      </c>
      <c r="I24" s="253"/>
    </row>
    <row r="25" spans="1:10" ht="14.25" customHeight="1" x14ac:dyDescent="0.25">
      <c r="A25" s="476" t="s">
        <v>113</v>
      </c>
      <c r="B25" s="476"/>
      <c r="C25" s="476"/>
      <c r="D25" s="476"/>
      <c r="E25" s="476"/>
      <c r="F25" s="476"/>
      <c r="G25" s="476"/>
      <c r="H25" s="477"/>
    </row>
    <row r="26" spans="1:10" ht="14.25" customHeight="1" x14ac:dyDescent="0.25">
      <c r="A26" s="287" t="s">
        <v>22</v>
      </c>
      <c r="B26" s="288"/>
      <c r="C26" s="288"/>
      <c r="D26" s="288"/>
      <c r="E26" s="288"/>
      <c r="F26" s="288"/>
      <c r="G26" s="288"/>
      <c r="H26" s="289"/>
    </row>
    <row r="27" spans="1:10" ht="14.25" customHeight="1" x14ac:dyDescent="0.25"/>
    <row r="28" spans="1:10" ht="14.25" customHeight="1" x14ac:dyDescent="0.25"/>
    <row r="29" spans="1:10" ht="14.25" customHeight="1" x14ac:dyDescent="0.25"/>
    <row r="30" spans="1:10" ht="14.25" customHeight="1" x14ac:dyDescent="0.25"/>
    <row r="31" spans="1:10" ht="14.25" customHeight="1" x14ac:dyDescent="0.25"/>
    <row r="32" spans="1:10" ht="14.25" customHeight="1" x14ac:dyDescent="0.25"/>
    <row r="33" ht="14.25" customHeight="1" x14ac:dyDescent="0.25"/>
  </sheetData>
  <mergeCells count="32">
    <mergeCell ref="A14:G14"/>
    <mergeCell ref="A15:G15"/>
    <mergeCell ref="A25:H25"/>
    <mergeCell ref="A26:H26"/>
    <mergeCell ref="A10:D10"/>
    <mergeCell ref="E10:H10"/>
    <mergeCell ref="F11:H11"/>
    <mergeCell ref="A16:G16"/>
    <mergeCell ref="A17:G17"/>
    <mergeCell ref="A18:G18"/>
    <mergeCell ref="A19:G19"/>
    <mergeCell ref="A20:G20"/>
    <mergeCell ref="A21:G21"/>
    <mergeCell ref="A23:G23"/>
    <mergeCell ref="A24:G24"/>
    <mergeCell ref="A22:G22"/>
    <mergeCell ref="C3:H3"/>
    <mergeCell ref="C4:H4"/>
    <mergeCell ref="F5:H5"/>
    <mergeCell ref="A1:H1"/>
    <mergeCell ref="A3:B3"/>
    <mergeCell ref="A4:B4"/>
    <mergeCell ref="A2:H2"/>
    <mergeCell ref="A5:B5"/>
    <mergeCell ref="C6:H6"/>
    <mergeCell ref="A6:B6"/>
    <mergeCell ref="A12:G12"/>
    <mergeCell ref="A13:G13"/>
    <mergeCell ref="A7:H7"/>
    <mergeCell ref="A8:G8"/>
    <mergeCell ref="A9:G9"/>
    <mergeCell ref="A11:E11"/>
  </mergeCells>
  <conditionalFormatting sqref="H14 H18 H22">
    <cfRule type="expression" dxfId="112" priority="11">
      <formula>#REF!</formula>
    </cfRule>
  </conditionalFormatting>
  <conditionalFormatting sqref="A15:A23 H16:H18 H20:H23">
    <cfRule type="expression" dxfId="111" priority="352">
      <formula>TEXT(#REF!,"0000")="TRUE"</formula>
    </cfRule>
  </conditionalFormatting>
  <conditionalFormatting sqref="A19:A23 H20:H23">
    <cfRule type="expression" dxfId="110" priority="356">
      <formula>#REF!</formula>
    </cfRule>
  </conditionalFormatting>
  <conditionalFormatting sqref="A20:A22 H20:H22">
    <cfRule type="expression" dxfId="109" priority="359">
      <formula>#REF!</formula>
    </cfRule>
  </conditionalFormatting>
  <conditionalFormatting sqref="A23 H23">
    <cfRule type="expression" dxfId="108" priority="363">
      <formula>#REF!</formula>
    </cfRule>
  </conditionalFormatting>
  <conditionalFormatting sqref="A10:A14 H11:H14 F11:G11 H18 H22">
    <cfRule type="expression" dxfId="107" priority="365">
      <formula>#REF!</formula>
    </cfRule>
  </conditionalFormatting>
  <conditionalFormatting sqref="A16:A18 H16:H18 H22">
    <cfRule type="expression" dxfId="106" priority="370">
      <formula>#REF!</formula>
    </cfRule>
  </conditionalFormatting>
  <conditionalFormatting sqref="E10 F11:H11 H12:H13">
    <cfRule type="expression" dxfId="105" priority="373">
      <formula>$I$8</formula>
    </cfRule>
  </conditionalFormatting>
  <conditionalFormatting sqref="H23">
    <cfRule type="expression" dxfId="104" priority="376">
      <formula>TEXT($I$7,"0000")="TRUE"</formula>
    </cfRule>
  </conditionalFormatting>
  <conditionalFormatting sqref="H23">
    <cfRule type="expression" dxfId="103" priority="377">
      <formula>$I$17</formula>
    </cfRule>
  </conditionalFormatting>
  <conditionalFormatting sqref="H23">
    <cfRule type="expression" dxfId="102" priority="378">
      <formula>$I$13</formula>
    </cfRule>
  </conditionalFormatting>
  <conditionalFormatting sqref="C5:D5">
    <cfRule type="expression" dxfId="101" priority="1">
      <formula>#REF!</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 id="{5456AA5C-80BA-4DF7-BCC1-742DD3CE3103}">
            <xm:f>'Allocation Narrative'!#REF!</xm:f>
            <x14:dxf>
              <font>
                <color theme="0" tint="-0.499984740745262"/>
              </font>
              <fill>
                <patternFill>
                  <bgColor theme="0" tint="-0.24994659260841701"/>
                </patternFill>
              </fill>
            </x14:dxf>
          </x14:cfRule>
          <xm:sqref>A3 A5:A6 C5:F5</xm:sqref>
        </x14:conditionalFormatting>
        <x14:conditionalFormatting xmlns:xm="http://schemas.microsoft.com/office/excel/2006/main">
          <x14:cfRule type="expression" priority="380" id="{CC7AED63-CB67-42FF-A1FC-BB061E04733A}">
            <xm:f>'Allocation Narrative'!#REF!</xm:f>
            <x14:dxf>
              <font>
                <color theme="0" tint="-0.499984740745262"/>
              </font>
              <fill>
                <patternFill>
                  <bgColor theme="0" tint="-0.24994659260841701"/>
                </patternFill>
              </fill>
            </x14:dxf>
          </x14:cfRule>
          <xm:sqref>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theme="4" tint="0.59999389629810485"/>
  </sheetPr>
  <dimension ref="A1:M160"/>
  <sheetViews>
    <sheetView showGridLines="0" topLeftCell="A3" zoomScale="130" zoomScaleNormal="130" workbookViewId="0">
      <selection activeCell="A39" sqref="A39:I39"/>
    </sheetView>
  </sheetViews>
  <sheetFormatPr defaultColWidth="9" defaultRowHeight="11.5" x14ac:dyDescent="0.25"/>
  <cols>
    <col min="1" max="1" width="18.58203125" style="55" customWidth="1"/>
    <col min="2" max="8" width="9" style="55" customWidth="1"/>
    <col min="9" max="9" width="12.75" style="55" customWidth="1"/>
    <col min="10" max="16384" width="9" style="55"/>
  </cols>
  <sheetData>
    <row r="1" spans="1:13" ht="14.25" customHeight="1" thickBot="1" x14ac:dyDescent="0.35">
      <c r="A1" s="254" t="s">
        <v>114</v>
      </c>
      <c r="B1" s="255"/>
      <c r="C1" s="255"/>
      <c r="D1" s="255"/>
      <c r="E1" s="255"/>
      <c r="F1" s="255"/>
      <c r="G1" s="255"/>
      <c r="H1" s="255"/>
      <c r="I1" s="256"/>
      <c r="J1" s="69"/>
      <c r="K1" s="69"/>
      <c r="L1" s="69"/>
      <c r="M1" s="69"/>
    </row>
    <row r="2" spans="1:13" s="57" customFormat="1" ht="5.25" customHeight="1" x14ac:dyDescent="0.25">
      <c r="A2" s="343" t="s">
        <v>89</v>
      </c>
      <c r="B2" s="344"/>
      <c r="C2" s="344"/>
      <c r="D2" s="344"/>
      <c r="E2" s="344"/>
      <c r="F2" s="344"/>
      <c r="G2" s="344"/>
      <c r="H2" s="344"/>
      <c r="I2" s="345"/>
      <c r="J2" s="70"/>
      <c r="K2" s="70"/>
      <c r="L2" s="70"/>
      <c r="M2" s="70"/>
    </row>
    <row r="3" spans="1:13" ht="14.25" customHeight="1" x14ac:dyDescent="0.25">
      <c r="A3" s="37" t="s">
        <v>21</v>
      </c>
      <c r="B3" s="346">
        <f>IF('Provider Demographics'!$D$3="","",'Provider Demographics'!$D$3)</f>
        <v>1234567</v>
      </c>
      <c r="C3" s="347"/>
      <c r="D3" s="347"/>
      <c r="E3" s="347"/>
      <c r="F3" s="347"/>
      <c r="G3" s="347"/>
      <c r="H3" s="347"/>
      <c r="I3" s="348"/>
      <c r="J3" s="58"/>
      <c r="K3" s="58"/>
    </row>
    <row r="4" spans="1:13" ht="14.25" customHeight="1" x14ac:dyDescent="0.25">
      <c r="A4" s="44" t="s">
        <v>20</v>
      </c>
      <c r="B4" s="349">
        <f>IF('Provider Demographics'!$D$4="","",'Provider Demographics'!$D$4)</f>
        <v>1234567890</v>
      </c>
      <c r="C4" s="350"/>
      <c r="D4" s="350"/>
      <c r="E4" s="350"/>
      <c r="F4" s="350"/>
      <c r="G4" s="350"/>
      <c r="H4" s="350"/>
      <c r="I4" s="351"/>
      <c r="J4" s="58"/>
      <c r="K4" s="58"/>
    </row>
    <row r="5" spans="1:13" ht="14.25" customHeight="1" x14ac:dyDescent="0.25">
      <c r="A5" s="37" t="s">
        <v>10</v>
      </c>
      <c r="B5" s="9" t="s">
        <v>13</v>
      </c>
      <c r="C5" s="45">
        <f>IF('Provider Demographics'!E5="","",'Provider Demographics'!$E$5)</f>
        <v>44743</v>
      </c>
      <c r="D5" s="19" t="s">
        <v>1</v>
      </c>
      <c r="E5" s="352">
        <f>IF('Provider Demographics'!$G$5="","",'Provider Demographics'!$G$5)</f>
        <v>45107</v>
      </c>
      <c r="F5" s="352"/>
      <c r="G5" s="352"/>
      <c r="H5" s="352"/>
      <c r="I5" s="353"/>
      <c r="J5" s="58"/>
    </row>
    <row r="6" spans="1:13" ht="14.25" customHeight="1" thickBot="1" x14ac:dyDescent="0.3">
      <c r="A6" s="13" t="s">
        <v>11</v>
      </c>
      <c r="B6" s="354" t="s">
        <v>59</v>
      </c>
      <c r="C6" s="355"/>
      <c r="D6" s="355"/>
      <c r="E6" s="355"/>
      <c r="F6" s="355"/>
      <c r="G6" s="355"/>
      <c r="H6" s="355"/>
      <c r="I6" s="356"/>
      <c r="J6" s="7"/>
    </row>
    <row r="7" spans="1:13" ht="14.25" customHeight="1" thickBot="1" x14ac:dyDescent="0.3">
      <c r="A7" s="334" t="s">
        <v>103</v>
      </c>
      <c r="B7" s="334"/>
      <c r="C7" s="334"/>
      <c r="D7" s="334"/>
      <c r="E7" s="334"/>
      <c r="F7" s="334"/>
      <c r="G7" s="334"/>
      <c r="H7" s="334"/>
      <c r="I7" s="334"/>
    </row>
    <row r="8" spans="1:13" ht="14.25" customHeight="1" x14ac:dyDescent="0.25">
      <c r="A8" s="335" t="s">
        <v>19</v>
      </c>
      <c r="B8" s="336"/>
      <c r="C8" s="336"/>
      <c r="D8" s="336"/>
      <c r="E8" s="336"/>
      <c r="F8" s="336"/>
      <c r="G8" s="336"/>
      <c r="H8" s="336"/>
      <c r="I8" s="337"/>
    </row>
    <row r="9" spans="1:13" ht="14.25" customHeight="1" x14ac:dyDescent="0.25">
      <c r="A9" s="270" t="s">
        <v>16</v>
      </c>
      <c r="B9" s="271"/>
      <c r="C9" s="271"/>
      <c r="D9" s="271"/>
      <c r="E9" s="271"/>
      <c r="F9" s="271"/>
      <c r="G9" s="271"/>
      <c r="H9" s="271"/>
      <c r="I9" s="272"/>
    </row>
    <row r="10" spans="1:13" ht="14.25" customHeight="1" x14ac:dyDescent="0.25">
      <c r="A10" s="483" t="s">
        <v>467</v>
      </c>
      <c r="B10" s="484"/>
      <c r="C10" s="484"/>
      <c r="D10" s="484"/>
      <c r="E10" s="484"/>
      <c r="F10" s="484"/>
      <c r="G10" s="484"/>
      <c r="H10" s="484"/>
      <c r="I10" s="485"/>
    </row>
    <row r="11" spans="1:13" ht="14.25" customHeight="1" x14ac:dyDescent="0.25">
      <c r="A11" s="486"/>
      <c r="B11" s="487"/>
      <c r="C11" s="487"/>
      <c r="D11" s="487"/>
      <c r="E11" s="487"/>
      <c r="F11" s="487"/>
      <c r="G11" s="487"/>
      <c r="H11" s="487"/>
      <c r="I11" s="488"/>
    </row>
    <row r="12" spans="1:13" ht="14.25" customHeight="1" x14ac:dyDescent="0.25">
      <c r="A12" s="486"/>
      <c r="B12" s="487"/>
      <c r="C12" s="487"/>
      <c r="D12" s="487"/>
      <c r="E12" s="487"/>
      <c r="F12" s="487"/>
      <c r="G12" s="487"/>
      <c r="H12" s="487"/>
      <c r="I12" s="488"/>
    </row>
    <row r="13" spans="1:13" ht="14.25" customHeight="1" x14ac:dyDescent="0.25">
      <c r="A13" s="486"/>
      <c r="B13" s="487"/>
      <c r="C13" s="487"/>
      <c r="D13" s="487"/>
      <c r="E13" s="487"/>
      <c r="F13" s="487"/>
      <c r="G13" s="487"/>
      <c r="H13" s="487"/>
      <c r="I13" s="488"/>
    </row>
    <row r="14" spans="1:13" ht="14.25" customHeight="1" x14ac:dyDescent="0.25">
      <c r="A14" s="486"/>
      <c r="B14" s="487"/>
      <c r="C14" s="487"/>
      <c r="D14" s="487"/>
      <c r="E14" s="487"/>
      <c r="F14" s="487"/>
      <c r="G14" s="487"/>
      <c r="H14" s="487"/>
      <c r="I14" s="488"/>
    </row>
    <row r="15" spans="1:13" ht="14.25" customHeight="1" x14ac:dyDescent="0.25">
      <c r="A15" s="486"/>
      <c r="B15" s="487"/>
      <c r="C15" s="487"/>
      <c r="D15" s="487"/>
      <c r="E15" s="487"/>
      <c r="F15" s="487"/>
      <c r="G15" s="487"/>
      <c r="H15" s="487"/>
      <c r="I15" s="488"/>
    </row>
    <row r="16" spans="1:13" ht="14.25" customHeight="1" x14ac:dyDescent="0.25">
      <c r="A16" s="486"/>
      <c r="B16" s="487"/>
      <c r="C16" s="487"/>
      <c r="D16" s="487"/>
      <c r="E16" s="487"/>
      <c r="F16" s="487"/>
      <c r="G16" s="487"/>
      <c r="H16" s="487"/>
      <c r="I16" s="488"/>
    </row>
    <row r="17" spans="1:9" ht="14.25" customHeight="1" x14ac:dyDescent="0.25">
      <c r="A17" s="486"/>
      <c r="B17" s="487"/>
      <c r="C17" s="487"/>
      <c r="D17" s="487"/>
      <c r="E17" s="487"/>
      <c r="F17" s="487"/>
      <c r="G17" s="487"/>
      <c r="H17" s="487"/>
      <c r="I17" s="488"/>
    </row>
    <row r="18" spans="1:9" ht="14.25" customHeight="1" x14ac:dyDescent="0.25">
      <c r="A18" s="486"/>
      <c r="B18" s="487"/>
      <c r="C18" s="487"/>
      <c r="D18" s="487"/>
      <c r="E18" s="487"/>
      <c r="F18" s="487"/>
      <c r="G18" s="487"/>
      <c r="H18" s="487"/>
      <c r="I18" s="488"/>
    </row>
    <row r="19" spans="1:9" ht="14.25" customHeight="1" x14ac:dyDescent="0.25">
      <c r="A19" s="486"/>
      <c r="B19" s="487"/>
      <c r="C19" s="487"/>
      <c r="D19" s="487"/>
      <c r="E19" s="487"/>
      <c r="F19" s="487"/>
      <c r="G19" s="487"/>
      <c r="H19" s="487"/>
      <c r="I19" s="488"/>
    </row>
    <row r="20" spans="1:9" ht="14.25" customHeight="1" x14ac:dyDescent="0.25">
      <c r="A20" s="486"/>
      <c r="B20" s="487"/>
      <c r="C20" s="487"/>
      <c r="D20" s="487"/>
      <c r="E20" s="487"/>
      <c r="F20" s="487"/>
      <c r="G20" s="487"/>
      <c r="H20" s="487"/>
      <c r="I20" s="488"/>
    </row>
    <row r="21" spans="1:9" ht="14.25" customHeight="1" x14ac:dyDescent="0.25">
      <c r="A21" s="486"/>
      <c r="B21" s="487"/>
      <c r="C21" s="487"/>
      <c r="D21" s="487"/>
      <c r="E21" s="487"/>
      <c r="F21" s="487"/>
      <c r="G21" s="487"/>
      <c r="H21" s="487"/>
      <c r="I21" s="488"/>
    </row>
    <row r="22" spans="1:9" ht="14.25" customHeight="1" x14ac:dyDescent="0.25">
      <c r="A22" s="486"/>
      <c r="B22" s="487"/>
      <c r="C22" s="487"/>
      <c r="D22" s="487"/>
      <c r="E22" s="487"/>
      <c r="F22" s="487"/>
      <c r="G22" s="487"/>
      <c r="H22" s="487"/>
      <c r="I22" s="488"/>
    </row>
    <row r="23" spans="1:9" ht="14.25" customHeight="1" x14ac:dyDescent="0.25">
      <c r="A23" s="486"/>
      <c r="B23" s="487"/>
      <c r="C23" s="487"/>
      <c r="D23" s="487"/>
      <c r="E23" s="487"/>
      <c r="F23" s="487"/>
      <c r="G23" s="487"/>
      <c r="H23" s="487"/>
      <c r="I23" s="488"/>
    </row>
    <row r="24" spans="1:9" ht="14.25" customHeight="1" x14ac:dyDescent="0.25">
      <c r="A24" s="486"/>
      <c r="B24" s="487"/>
      <c r="C24" s="487"/>
      <c r="D24" s="487"/>
      <c r="E24" s="487"/>
      <c r="F24" s="487"/>
      <c r="G24" s="487"/>
      <c r="H24" s="487"/>
      <c r="I24" s="488"/>
    </row>
    <row r="25" spans="1:9" ht="14.25" customHeight="1" x14ac:dyDescent="0.25">
      <c r="A25" s="486"/>
      <c r="B25" s="487"/>
      <c r="C25" s="487"/>
      <c r="D25" s="487"/>
      <c r="E25" s="487"/>
      <c r="F25" s="487"/>
      <c r="G25" s="487"/>
      <c r="H25" s="487"/>
      <c r="I25" s="488"/>
    </row>
    <row r="26" spans="1:9" ht="14.25" customHeight="1" x14ac:dyDescent="0.25">
      <c r="A26" s="486"/>
      <c r="B26" s="487"/>
      <c r="C26" s="487"/>
      <c r="D26" s="487"/>
      <c r="E26" s="487"/>
      <c r="F26" s="487"/>
      <c r="G26" s="487"/>
      <c r="H26" s="487"/>
      <c r="I26" s="488"/>
    </row>
    <row r="27" spans="1:9" ht="14.25" customHeight="1" x14ac:dyDescent="0.25">
      <c r="A27" s="486"/>
      <c r="B27" s="487"/>
      <c r="C27" s="487"/>
      <c r="D27" s="487"/>
      <c r="E27" s="487"/>
      <c r="F27" s="487"/>
      <c r="G27" s="487"/>
      <c r="H27" s="487"/>
      <c r="I27" s="488"/>
    </row>
    <row r="28" spans="1:9" ht="14.25" customHeight="1" x14ac:dyDescent="0.25">
      <c r="A28" s="486"/>
      <c r="B28" s="487"/>
      <c r="C28" s="487"/>
      <c r="D28" s="487"/>
      <c r="E28" s="487"/>
      <c r="F28" s="487"/>
      <c r="G28" s="487"/>
      <c r="H28" s="487"/>
      <c r="I28" s="488"/>
    </row>
    <row r="29" spans="1:9" ht="14.25" customHeight="1" x14ac:dyDescent="0.25">
      <c r="A29" s="486"/>
      <c r="B29" s="487"/>
      <c r="C29" s="487"/>
      <c r="D29" s="487"/>
      <c r="E29" s="487"/>
      <c r="F29" s="487"/>
      <c r="G29" s="487"/>
      <c r="H29" s="487"/>
      <c r="I29" s="488"/>
    </row>
    <row r="30" spans="1:9" ht="14.25" customHeight="1" x14ac:dyDescent="0.25">
      <c r="A30" s="486"/>
      <c r="B30" s="487"/>
      <c r="C30" s="487"/>
      <c r="D30" s="487"/>
      <c r="E30" s="487"/>
      <c r="F30" s="487"/>
      <c r="G30" s="487"/>
      <c r="H30" s="487"/>
      <c r="I30" s="488"/>
    </row>
    <row r="31" spans="1:9" ht="14.25" customHeight="1" x14ac:dyDescent="0.25">
      <c r="A31" s="486"/>
      <c r="B31" s="487"/>
      <c r="C31" s="487"/>
      <c r="D31" s="487"/>
      <c r="E31" s="487"/>
      <c r="F31" s="487"/>
      <c r="G31" s="487"/>
      <c r="H31" s="487"/>
      <c r="I31" s="488"/>
    </row>
    <row r="32" spans="1:9" ht="14.25" customHeight="1" x14ac:dyDescent="0.25">
      <c r="A32" s="486"/>
      <c r="B32" s="487"/>
      <c r="C32" s="487"/>
      <c r="D32" s="487"/>
      <c r="E32" s="487"/>
      <c r="F32" s="487"/>
      <c r="G32" s="487"/>
      <c r="H32" s="487"/>
      <c r="I32" s="488"/>
    </row>
    <row r="33" spans="1:10" ht="14.25" customHeight="1" x14ac:dyDescent="0.25">
      <c r="A33" s="486"/>
      <c r="B33" s="487"/>
      <c r="C33" s="487"/>
      <c r="D33" s="487"/>
      <c r="E33" s="487"/>
      <c r="F33" s="487"/>
      <c r="G33" s="487"/>
      <c r="H33" s="487"/>
      <c r="I33" s="488"/>
    </row>
    <row r="34" spans="1:10" ht="14.25" customHeight="1" x14ac:dyDescent="0.25">
      <c r="A34" s="486"/>
      <c r="B34" s="487"/>
      <c r="C34" s="487"/>
      <c r="D34" s="487"/>
      <c r="E34" s="487"/>
      <c r="F34" s="487"/>
      <c r="G34" s="487"/>
      <c r="H34" s="487"/>
      <c r="I34" s="488"/>
    </row>
    <row r="35" spans="1:10" ht="14.25" customHeight="1" x14ac:dyDescent="0.25">
      <c r="A35" s="486"/>
      <c r="B35" s="487"/>
      <c r="C35" s="487"/>
      <c r="D35" s="487"/>
      <c r="E35" s="487"/>
      <c r="F35" s="487"/>
      <c r="G35" s="487"/>
      <c r="H35" s="487"/>
      <c r="I35" s="488"/>
    </row>
    <row r="36" spans="1:10" ht="14.25" customHeight="1" x14ac:dyDescent="0.25">
      <c r="A36" s="486"/>
      <c r="B36" s="487"/>
      <c r="C36" s="487"/>
      <c r="D36" s="487"/>
      <c r="E36" s="487"/>
      <c r="F36" s="487"/>
      <c r="G36" s="487"/>
      <c r="H36" s="487"/>
      <c r="I36" s="488"/>
    </row>
    <row r="37" spans="1:10" ht="14.25" customHeight="1" x14ac:dyDescent="0.25">
      <c r="A37" s="486"/>
      <c r="B37" s="487"/>
      <c r="C37" s="487"/>
      <c r="D37" s="487"/>
      <c r="E37" s="487"/>
      <c r="F37" s="487"/>
      <c r="G37" s="487"/>
      <c r="H37" s="487"/>
      <c r="I37" s="488"/>
    </row>
    <row r="38" spans="1:10" ht="14.25" customHeight="1" thickBot="1" x14ac:dyDescent="0.3">
      <c r="A38" s="489"/>
      <c r="B38" s="490"/>
      <c r="C38" s="490"/>
      <c r="D38" s="490"/>
      <c r="E38" s="490"/>
      <c r="F38" s="490"/>
      <c r="G38" s="490"/>
      <c r="H38" s="490"/>
      <c r="I38" s="491"/>
    </row>
    <row r="39" spans="1:10" ht="14.25" customHeight="1" x14ac:dyDescent="0.25">
      <c r="A39" s="287" t="s">
        <v>113</v>
      </c>
      <c r="B39" s="288"/>
      <c r="C39" s="288"/>
      <c r="D39" s="288"/>
      <c r="E39" s="288"/>
      <c r="F39" s="288"/>
      <c r="G39" s="288"/>
      <c r="H39" s="288"/>
      <c r="I39" s="289"/>
    </row>
    <row r="40" spans="1:10" ht="14.25" customHeight="1" x14ac:dyDescent="0.25">
      <c r="A40" s="287" t="s">
        <v>22</v>
      </c>
      <c r="B40" s="288"/>
      <c r="C40" s="288"/>
      <c r="D40" s="288"/>
      <c r="E40" s="288"/>
      <c r="F40" s="288"/>
      <c r="G40" s="288"/>
      <c r="H40" s="288"/>
      <c r="I40" s="289"/>
      <c r="J40" s="91"/>
    </row>
    <row r="41" spans="1:10" ht="14.25" customHeight="1" x14ac:dyDescent="0.25"/>
    <row r="42" spans="1:10" ht="14.25" customHeight="1" x14ac:dyDescent="0.25"/>
    <row r="43" spans="1:10" ht="14.25" customHeight="1" x14ac:dyDescent="0.25"/>
    <row r="44" spans="1:10" ht="14.25" customHeight="1" x14ac:dyDescent="0.25"/>
    <row r="45" spans="1:10" ht="14.25" customHeight="1" x14ac:dyDescent="0.25"/>
    <row r="46" spans="1:10" ht="14.25" customHeight="1" x14ac:dyDescent="0.25"/>
    <row r="47" spans="1:10" ht="14.25" customHeight="1" x14ac:dyDescent="0.25"/>
    <row r="48" spans="1:10"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sheetData>
  <mergeCells count="12">
    <mergeCell ref="A40:I40"/>
    <mergeCell ref="A39:I39"/>
    <mergeCell ref="A10:I38"/>
    <mergeCell ref="A9:I9"/>
    <mergeCell ref="A1:I1"/>
    <mergeCell ref="A8:I8"/>
    <mergeCell ref="B3:I3"/>
    <mergeCell ref="B4:I4"/>
    <mergeCell ref="E5:I5"/>
    <mergeCell ref="B6:I6"/>
    <mergeCell ref="A2:I2"/>
    <mergeCell ref="A7:I7"/>
  </mergeCells>
  <conditionalFormatting sqref="A3 A5:E5 A6:B6">
    <cfRule type="expression" dxfId="98" priority="3">
      <formula>#REF!</formula>
    </cfRule>
  </conditionalFormatting>
  <conditionalFormatting sqref="B5:C5">
    <cfRule type="expression" dxfId="97" priority="1">
      <formula>#REF!</formula>
    </cfRule>
  </conditionalFormatting>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504EE55F34B643B746B0195655CAC0" ma:contentTypeVersion="6" ma:contentTypeDescription="Create a new document." ma:contentTypeScope="" ma:versionID="c0814037a25712de0d20603a45c08666">
  <xsd:schema xmlns:xsd="http://www.w3.org/2001/XMLSchema" xmlns:xs="http://www.w3.org/2001/XMLSchema" xmlns:p="http://schemas.microsoft.com/office/2006/metadata/properties" xmlns:ns2="c388fd41-a3dd-4768-994e-eb104822a1cc" xmlns:ns3="cda2f6f5-09c2-4e17-917a-47ae24217359" targetNamespace="http://schemas.microsoft.com/office/2006/metadata/properties" ma:root="true" ma:fieldsID="f17a452cd327a07736508c990655947f" ns2:_="" ns3:_="">
    <xsd:import namespace="c388fd41-a3dd-4768-994e-eb104822a1cc"/>
    <xsd:import namespace="cda2f6f5-09c2-4e17-917a-47ae242173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8fd41-a3dd-4768-994e-eb104822a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a2f6f5-09c2-4e17-917a-47ae242173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86E4BD-DF16-45C0-BC10-460377E23989}">
  <ds:schemaRefs>
    <ds:schemaRef ds:uri="http://purl.org/dc/terms/"/>
    <ds:schemaRef ds:uri="http://schemas.openxmlformats.org/package/2006/metadata/core-properties"/>
    <ds:schemaRef ds:uri="http://purl.org/dc/dcmitype/"/>
    <ds:schemaRef ds:uri="http://schemas.microsoft.com/office/infopath/2007/PartnerControls"/>
    <ds:schemaRef ds:uri="c388fd41-a3dd-4768-994e-eb104822a1cc"/>
    <ds:schemaRef ds:uri="http://schemas.microsoft.com/office/2006/documentManagement/types"/>
    <ds:schemaRef ds:uri="http://purl.org/dc/elements/1.1/"/>
    <ds:schemaRef ds:uri="http://schemas.microsoft.com/office/2006/metadata/properties"/>
    <ds:schemaRef ds:uri="cda2f6f5-09c2-4e17-917a-47ae24217359"/>
    <ds:schemaRef ds:uri="http://www.w3.org/XML/1998/namespace"/>
  </ds:schemaRefs>
</ds:datastoreItem>
</file>

<file path=customXml/itemProps2.xml><?xml version="1.0" encoding="utf-8"?>
<ds:datastoreItem xmlns:ds="http://schemas.openxmlformats.org/officeDocument/2006/customXml" ds:itemID="{21708695-4E2F-4EE3-89B6-5719B81F886C}">
  <ds:schemaRefs>
    <ds:schemaRef ds:uri="http://schemas.microsoft.com/sharepoint/v3/contenttype/forms"/>
  </ds:schemaRefs>
</ds:datastoreItem>
</file>

<file path=customXml/itemProps3.xml><?xml version="1.0" encoding="utf-8"?>
<ds:datastoreItem xmlns:ds="http://schemas.openxmlformats.org/officeDocument/2006/customXml" ds:itemID="{FA60078E-D8B7-4727-B8F6-AD4A822C5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8fd41-a3dd-4768-994e-eb104822a1cc"/>
    <ds:schemaRef ds:uri="cda2f6f5-09c2-4e17-917a-47ae24217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Provider Demographics</vt:lpstr>
      <vt:lpstr>Service Participation</vt:lpstr>
      <vt:lpstr>Financial Summary</vt:lpstr>
      <vt:lpstr>PersonnelChanges23-4</vt:lpstr>
      <vt:lpstr>PersonnelNeeds25-6</vt:lpstr>
      <vt:lpstr>Projected Needs</vt:lpstr>
      <vt:lpstr>NeedSummary</vt:lpstr>
      <vt:lpstr>Indirect Cost Allocation</vt:lpstr>
      <vt:lpstr>Allocation Narrative</vt:lpstr>
      <vt:lpstr>Visits</vt:lpstr>
      <vt:lpstr>Comments</vt:lpstr>
      <vt:lpstr>FTEs</vt:lpstr>
      <vt:lpstr>Rates</vt:lpstr>
      <vt:lpstr>Certification</vt:lpstr>
      <vt:lpstr>'Allocation Narrative'!Print_Area</vt:lpstr>
      <vt:lpstr>Certification!Print_Area</vt:lpstr>
      <vt:lpstr>Comments!Print_Area</vt:lpstr>
      <vt:lpstr>'Financial Summary'!Print_Area</vt:lpstr>
      <vt:lpstr>FTEs!Print_Area</vt:lpstr>
      <vt:lpstr>'Indirect Cost Allocation'!Print_Area</vt:lpstr>
      <vt:lpstr>NeedSummary!Print_Area</vt:lpstr>
      <vt:lpstr>'PersonnelChanges23-4'!Print_Area</vt:lpstr>
      <vt:lpstr>'PersonnelNeeds25-6'!Print_Area</vt:lpstr>
      <vt:lpstr>'Projected Needs'!Print_Area</vt:lpstr>
      <vt:lpstr>'Provider Demographics'!Print_Area</vt:lpstr>
      <vt:lpstr>Rates!Print_Area</vt:lpstr>
      <vt:lpstr>'Service Participation'!Print_Area</vt:lpstr>
      <vt:lpstr>Visits!Print_Area</vt:lpstr>
      <vt:lpstr>'Financial Summary'!Print_Titles</vt:lpstr>
      <vt:lpstr>FTEs!Print_Titles</vt:lpstr>
      <vt:lpstr>'Indirect Cost Allocation'!Print_Titles</vt:lpstr>
      <vt:lpstr>NeedSummary!Print_Titles</vt:lpstr>
      <vt:lpstr>'PersonnelChanges23-4'!Print_Titles</vt:lpstr>
      <vt:lpstr>'PersonnelNeeds25-6'!Print_Titles</vt:lpstr>
      <vt:lpstr>'Projected Needs'!Print_Titles</vt:lpstr>
      <vt:lpstr>'Provider Demographics'!Print_Titles</vt:lpstr>
      <vt:lpstr>Rates!Print_Titles</vt:lpstr>
      <vt:lpstr>Visits!Print_Titles</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CMS Cost Report Instructions for Certified Community Behavioral Health Centers (CCBHC)</dc:subject>
  <dc:creator>Centers for Medicare &amp; Medicaid Services (CMS)</dc:creator>
  <cp:keywords>508</cp:keywords>
  <cp:lastModifiedBy>Banken, Scott</cp:lastModifiedBy>
  <cp:lastPrinted>2015-12-29T18:27:49Z</cp:lastPrinted>
  <dcterms:created xsi:type="dcterms:W3CDTF">2015-01-02T17:03:08Z</dcterms:created>
  <dcterms:modified xsi:type="dcterms:W3CDTF">2024-04-24T18:21:43Z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85f0b0bddac74933a3704ff9a55ac733</vt:lpwstr>
  </property>
  <property fmtid="{D5CDD505-2E9C-101B-9397-08002B2CF9AE}" pid="3" name="ContentTypeId">
    <vt:lpwstr>0x01010066504EE55F34B643B746B0195655CAC0</vt:lpwstr>
  </property>
  <property fmtid="{D5CDD505-2E9C-101B-9397-08002B2CF9AE}" pid="4" name="_NewReviewCycle">
    <vt:lpwstr/>
  </property>
  <property fmtid="{D5CDD505-2E9C-101B-9397-08002B2CF9AE}" pid="5" name="_dlc_DocIdItemGuid">
    <vt:lpwstr>26192125-ce5e-47f8-ba1d-e68ff7ba1a62</vt:lpwstr>
  </property>
</Properties>
</file>